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15" windowHeight="12165" tabRatio="871" activeTab="2"/>
  </bookViews>
  <sheets>
    <sheet name="Jury T2" sheetId="1" r:id="rId1"/>
    <sheet name="Relais  2ème Tour" sheetId="2" r:id="rId2"/>
    <sheet name="Points 2ème Tour" sheetId="3" r:id="rId3"/>
    <sheet name="MoF 2ème Tour" sheetId="4" r:id="rId4"/>
    <sheet name="MoM 2ème Tour" sheetId="5" r:id="rId5"/>
    <sheet name="PoF 2ème Tour" sheetId="6" r:id="rId6"/>
    <sheet name="PoM 2ème Tour" sheetId="7" r:id="rId7"/>
    <sheet name="BeF 2ème Tour" sheetId="8" r:id="rId8"/>
    <sheet name="BeM 2ème Tour" sheetId="9" r:id="rId9"/>
    <sheet name="Feuil1" sheetId="10" state="hidden" r:id="rId10"/>
    <sheet name="Table Mo" sheetId="11" state="hidden" r:id="rId11"/>
    <sheet name="Table Po" sheetId="12" state="hidden" r:id="rId12"/>
    <sheet name="Table BeF" sheetId="13" state="hidden" r:id="rId13"/>
    <sheet name="Table BeM" sheetId="14" state="hidden" r:id="rId14"/>
    <sheet name="Feuil2" sheetId="15" state="hidden" r:id="rId15"/>
  </sheets>
  <externalReferences>
    <externalReference r:id="rId18"/>
    <externalReference r:id="rId19"/>
    <externalReference r:id="rId20"/>
  </externalReferences>
  <definedNames>
    <definedName name="_xlnm._FilterDatabase" localSheetId="7" hidden="1">'BeF 2ème Tour'!$A$4:$AS$68</definedName>
    <definedName name="_xlnm._FilterDatabase" localSheetId="8" hidden="1">'BeM 2ème Tour'!$A$4:$AS$44</definedName>
    <definedName name="_xlnm._FilterDatabase" localSheetId="3" hidden="1">'MoF 2ème Tour'!$A$4:$AO$63</definedName>
    <definedName name="_xlnm._FilterDatabase" localSheetId="4" hidden="1">'MoM 2ème Tour'!$A$4:$AO$74</definedName>
    <definedName name="_xlnm._FilterDatabase" localSheetId="5" hidden="1">'PoF 2ème Tour'!$A$4:$AS$79</definedName>
    <definedName name="_xlnm._FilterDatabase" localSheetId="6" hidden="1">'PoM 2ème Tour'!$A$4:$AS$71</definedName>
    <definedName name="BF_1_km_marche">'Table BeF'!$O$1:$P$50</definedName>
    <definedName name="BF_1000_m">'Table BeF'!$K:$L</definedName>
    <definedName name="BF_120_m">'Table BeF'!$G:$H</definedName>
    <definedName name="BF_180_m_H.">'[2]Table BeF'!$G:$H</definedName>
    <definedName name="BF_2_km_marche">'Table BeF'!$Q:$R</definedName>
    <definedName name="BF_2000_m">'Table BeF'!$M:$N</definedName>
    <definedName name="BF_50_m">'Table BeF'!$A:$B</definedName>
    <definedName name="BF_50_m_H.">'Table BeF'!$E:$F</definedName>
    <definedName name="BF_500_m">'Table BeF'!$I:$J</definedName>
    <definedName name="BF_60_m">'Table BeF'!$C:$D</definedName>
    <definedName name="BF_DISQUE">'Table BeF'!$AC:$AD</definedName>
    <definedName name="BF_HAUTEUR">'Table BeF'!$W:$X</definedName>
    <definedName name="BF_JAVELOT">'Table BeF'!$AE:$AF</definedName>
    <definedName name="BF_LONGUEUR">'Table BeF'!$S:$T</definedName>
    <definedName name="BF_MARTEAU">'Table BeF'!$AG:$AH</definedName>
    <definedName name="BF_PERCHE">'Table BeF'!$Y:$Z</definedName>
    <definedName name="BF_POIDS">'Table BeF'!$AA:$AB</definedName>
    <definedName name="BF_T.S.">'Table BeF'!$U:$V</definedName>
    <definedName name="BM_1_km_marche">'Table BeM'!$Q:$R</definedName>
    <definedName name="BM_1000_m">'Table BeM'!$M:$N</definedName>
    <definedName name="BM_120_m">'Table BeM'!$I:$J</definedName>
    <definedName name="BM_180_m_H.">'[2]Table BeM'!$I:$J</definedName>
    <definedName name="BM_2_km_marche">'Table BeM'!$S:$T</definedName>
    <definedName name="BM_2000_m">'Table BeM'!$O:$P</definedName>
    <definedName name="BM_300_m">'[2]Table BeM'!#REF!</definedName>
    <definedName name="BM_50_m">'Table BeM'!$A:$B</definedName>
    <definedName name="BM_50_m_H.">'Table BeM'!$E:$F</definedName>
    <definedName name="BM_500_m">'Table BeM'!$K:$L</definedName>
    <definedName name="BM_60_m">'Table BeM'!$C:$D</definedName>
    <definedName name="BM_80_m_H.">'Table BeM'!$G:$H</definedName>
    <definedName name="BM_DISQUE">'Table BeM'!$AE:$AF</definedName>
    <definedName name="BM_HAUTEUR">'Table BeM'!$Y:$Z</definedName>
    <definedName name="BM_JAVELOT">'Table BeM'!$AG:$AH</definedName>
    <definedName name="BM_LONGUEUR">'Table BeM'!$U:$V</definedName>
    <definedName name="BM_MARTEAU">'Table BeM'!$AI:$AJ</definedName>
    <definedName name="BM_PERCHE">'Table BeM'!$AA:$AB</definedName>
    <definedName name="BM_POIDS">'Table BeM'!$AC:$AD</definedName>
    <definedName name="BM_T.S.">'Table BeM'!$W:$X</definedName>
    <definedName name="Moustique_300_m">'[2]Table Mo'!#REF!</definedName>
    <definedName name="Moustique_400_m">'[2]Table Mo'!$E:$F</definedName>
    <definedName name="Moustique_50_haies">'Table Mo'!$C:$D</definedName>
    <definedName name="Moustique_50_m">'Table Mo'!$A:$B</definedName>
    <definedName name="Moustique_500_m">'Table Mo'!$G:$H</definedName>
    <definedName name="Moustique_500_marche">'Table Mo'!$K:$L</definedName>
    <definedName name="Moustique_600_m">'Table Mo'!$I:$J</definedName>
    <definedName name="Moustique_600_marche">'Table Mo'!$M:$N</definedName>
    <definedName name="Moustique_Anneau">'Table Mo'!$Y:$Z</definedName>
    <definedName name="Moustique_Balles">'Table Mo'!$W:$X</definedName>
    <definedName name="Moustique_Hauteur">'Table Mo'!$S:$T</definedName>
    <definedName name="Moustique_Longueur">'Table Mo'!$O:$P</definedName>
    <definedName name="Moustique_Marteau">'[2]Table Mo'!#REF!</definedName>
    <definedName name="Moustique_MB">'Table Mo'!$U:$V</definedName>
    <definedName name="Moustique_Perche">'[2]Table Mo'!#REF!</definedName>
    <definedName name="Moustique_Poids">'Table Mo'!$U:$V</definedName>
    <definedName name="Moustique_Triple_saut">'Table Mo'!$Q:$R</definedName>
    <definedName name="Moustique_Vortex">'Table Mo'!$W:$X</definedName>
    <definedName name="Po_1_km_marche">'Table Po'!$M:$N</definedName>
    <definedName name="Po_1000_m">'Table Po'!$K:$L</definedName>
    <definedName name="Po_120_m">'Table Po'!$G:$H</definedName>
    <definedName name="Po_300_m">'[2]Table Po'!#REF!</definedName>
    <definedName name="Po_50_m">'Table Po'!$A:$B</definedName>
    <definedName name="Po_50_m_H.">'Table Po'!$E:$F</definedName>
    <definedName name="Po_500_m">'Table Po'!$I:$J</definedName>
    <definedName name="Po_60_m">'Table Po'!$C:$D</definedName>
    <definedName name="Po_Ballonde">'Table Po'!$AC:$AD</definedName>
    <definedName name="Po_Disque">'Table Po'!$AA:$AB</definedName>
    <definedName name="Po_Hauteur">'Table Po'!$S:$T</definedName>
    <definedName name="Po_Javelot">'Table Po'!$Y:$Z</definedName>
    <definedName name="Po_Longueur">'Table Po'!$O:$P</definedName>
    <definedName name="Po_Perche">'Table Po'!$U:$V</definedName>
    <definedName name="Po_Poids">'Table Po'!$W:$X</definedName>
    <definedName name="Po_Triple_saut">'Table Po'!$Q:$R</definedName>
    <definedName name="triple" localSheetId="7">#REF!</definedName>
  </definedNames>
  <calcPr fullCalcOnLoad="1"/>
</workbook>
</file>

<file path=xl/sharedStrings.xml><?xml version="1.0" encoding="utf-8"?>
<sst xmlns="http://schemas.openxmlformats.org/spreadsheetml/2006/main" count="2020" uniqueCount="806">
  <si>
    <t>NOM</t>
  </si>
  <si>
    <t>Pts</t>
  </si>
  <si>
    <t>Perf.</t>
  </si>
  <si>
    <t>50 m</t>
  </si>
  <si>
    <t>50 haies</t>
  </si>
  <si>
    <t>500 m</t>
  </si>
  <si>
    <t>600 m</t>
  </si>
  <si>
    <t>Poids</t>
  </si>
  <si>
    <t>Longueur</t>
  </si>
  <si>
    <t>Triple bond</t>
  </si>
  <si>
    <t>Anneau</t>
  </si>
  <si>
    <t>Marteau</t>
  </si>
  <si>
    <t>PLACE</t>
  </si>
  <si>
    <t>PTS</t>
  </si>
  <si>
    <t>500 marche</t>
  </si>
  <si>
    <t>600 marche</t>
  </si>
  <si>
    <t>Triple saut</t>
  </si>
  <si>
    <t>Hauteur</t>
  </si>
  <si>
    <t>Perche</t>
  </si>
  <si>
    <t>Javelot</t>
  </si>
  <si>
    <t>60 m</t>
  </si>
  <si>
    <t>120 m</t>
  </si>
  <si>
    <t>1000 m</t>
  </si>
  <si>
    <t>1 km marche</t>
  </si>
  <si>
    <t>Disque</t>
  </si>
  <si>
    <t>Ballonde</t>
  </si>
  <si>
    <t>50 m H.</t>
  </si>
  <si>
    <t>LONGUEUR</t>
  </si>
  <si>
    <t>HAUTEUR</t>
  </si>
  <si>
    <t>PERCHE</t>
  </si>
  <si>
    <t>POIDS</t>
  </si>
  <si>
    <t>DISQUE</t>
  </si>
  <si>
    <t>JAVELOT</t>
  </si>
  <si>
    <t>2000 m</t>
  </si>
  <si>
    <t>2 km marche</t>
  </si>
  <si>
    <t>T.S.</t>
  </si>
  <si>
    <t>MARTEAU</t>
  </si>
  <si>
    <t>80 m H.</t>
  </si>
  <si>
    <t xml:space="preserve">Marteau </t>
  </si>
  <si>
    <t>POUSSINES</t>
  </si>
  <si>
    <t>POUSSINS</t>
  </si>
  <si>
    <t>BENJAMINES</t>
  </si>
  <si>
    <t>BENJAMINS</t>
  </si>
  <si>
    <t>TOTAL</t>
  </si>
  <si>
    <t>ACB</t>
  </si>
  <si>
    <t>SDUS</t>
  </si>
  <si>
    <t>USMA</t>
  </si>
  <si>
    <t>CSB</t>
  </si>
  <si>
    <t>TAC</t>
  </si>
  <si>
    <t>USI</t>
  </si>
  <si>
    <t>COMA</t>
  </si>
  <si>
    <t>CATEGORIES</t>
  </si>
  <si>
    <t>Moustiques Fem.</t>
  </si>
  <si>
    <t>Moustiques Masc.</t>
  </si>
  <si>
    <t>Poussines</t>
  </si>
  <si>
    <t>Poussins</t>
  </si>
  <si>
    <t>Benjamines</t>
  </si>
  <si>
    <t>Benjamins</t>
  </si>
  <si>
    <t>ESC XV</t>
  </si>
  <si>
    <t>MOUSTIQUES MASCULINS</t>
  </si>
  <si>
    <t>Nombre</t>
  </si>
  <si>
    <t>USOB</t>
  </si>
  <si>
    <t>BMSA</t>
  </si>
  <si>
    <t>ESV</t>
  </si>
  <si>
    <t>ABDO</t>
  </si>
  <si>
    <t>Relais</t>
  </si>
  <si>
    <t>PERF.</t>
  </si>
  <si>
    <t>POINTS</t>
  </si>
  <si>
    <t>CAT</t>
  </si>
  <si>
    <t>MOF</t>
  </si>
  <si>
    <t>MOM</t>
  </si>
  <si>
    <t>CLUB</t>
  </si>
  <si>
    <t>VILLE</t>
  </si>
  <si>
    <t>PRENOM</t>
  </si>
  <si>
    <t>NLSA</t>
  </si>
  <si>
    <t>GUIMIER</t>
  </si>
  <si>
    <t>RELAIS 4 x 1 tour</t>
  </si>
  <si>
    <t>ASGB</t>
  </si>
  <si>
    <t>ESS</t>
  </si>
  <si>
    <t>POF</t>
  </si>
  <si>
    <t>POM</t>
  </si>
  <si>
    <t>BEF</t>
  </si>
  <si>
    <t>BEM</t>
  </si>
  <si>
    <t>TOM</t>
  </si>
  <si>
    <t>LEA</t>
  </si>
  <si>
    <t>Classsement</t>
  </si>
  <si>
    <t>CAR</t>
  </si>
  <si>
    <t>SARAH</t>
  </si>
  <si>
    <t>LINA</t>
  </si>
  <si>
    <t>LUCAS</t>
  </si>
  <si>
    <t>FATOUMATA</t>
  </si>
  <si>
    <t>WALID</t>
  </si>
  <si>
    <t>VMA</t>
  </si>
  <si>
    <t>SAINT DENIS</t>
  </si>
  <si>
    <t>NOISY LE SEC</t>
  </si>
  <si>
    <t>PARIS 15</t>
  </si>
  <si>
    <t>FOFANA</t>
  </si>
  <si>
    <t>FATIM</t>
  </si>
  <si>
    <t>YASMINE</t>
  </si>
  <si>
    <t>ANAIS</t>
  </si>
  <si>
    <t>FERET</t>
  </si>
  <si>
    <t>AMBRE</t>
  </si>
  <si>
    <t>MOHAMED</t>
  </si>
  <si>
    <t>ILYES</t>
  </si>
  <si>
    <t>CAMARA</t>
  </si>
  <si>
    <t>ARTHUR</t>
  </si>
  <si>
    <t>ALEXIS</t>
  </si>
  <si>
    <t>ALEXANDRE</t>
  </si>
  <si>
    <t>HUGO</t>
  </si>
  <si>
    <t>JADE</t>
  </si>
  <si>
    <t>AYA</t>
  </si>
  <si>
    <t>BAGNOLET</t>
  </si>
  <si>
    <t>MB</t>
  </si>
  <si>
    <t>MOUMINE</t>
  </si>
  <si>
    <t>INAYA</t>
  </si>
  <si>
    <t>JENNA</t>
  </si>
  <si>
    <t>SIMON</t>
  </si>
  <si>
    <t>ALIMA</t>
  </si>
  <si>
    <t>DIARRA</t>
  </si>
  <si>
    <t>LENDOYE</t>
  </si>
  <si>
    <t>LILLIAN</t>
  </si>
  <si>
    <t>SANCHO--LORY</t>
  </si>
  <si>
    <t>ZANGU NDOMBASI</t>
  </si>
  <si>
    <t>HADRIEN</t>
  </si>
  <si>
    <t>SAINT OUEN</t>
  </si>
  <si>
    <t>OFFICIELS</t>
  </si>
  <si>
    <t>DIRECTEUR DE REUNION</t>
  </si>
  <si>
    <t>JUGE ARRIVEE VITESSE</t>
  </si>
  <si>
    <t>JUGE ARRIVEE ANNEAU</t>
  </si>
  <si>
    <t>CHRONOMETREUR VITESSE</t>
  </si>
  <si>
    <t>CHRONOMETREUR ANNEAU</t>
  </si>
  <si>
    <t>JUGE ARBITRE</t>
  </si>
  <si>
    <t>DIA</t>
  </si>
  <si>
    <t>MARIAM</t>
  </si>
  <si>
    <t>TRAORE</t>
  </si>
  <si>
    <t>MELINA</t>
  </si>
  <si>
    <t>FAIZA</t>
  </si>
  <si>
    <t>IMENE</t>
  </si>
  <si>
    <t>RICHARD</t>
  </si>
  <si>
    <t>ASSETOU</t>
  </si>
  <si>
    <t>KONE</t>
  </si>
  <si>
    <t>SOUMARE</t>
  </si>
  <si>
    <t>MEITE</t>
  </si>
  <si>
    <t>ALICIA</t>
  </si>
  <si>
    <t>OCEANE</t>
  </si>
  <si>
    <t>CORREA</t>
  </si>
  <si>
    <t>CLEMENT</t>
  </si>
  <si>
    <t>MATTHIAS</t>
  </si>
  <si>
    <t>LUCIEN</t>
  </si>
  <si>
    <t>CARMASOL</t>
  </si>
  <si>
    <t>CMAA</t>
  </si>
  <si>
    <t>Vortex</t>
  </si>
  <si>
    <t>TREMBLAY</t>
  </si>
  <si>
    <t>BOBIGNY</t>
  </si>
  <si>
    <t>NAOMIE</t>
  </si>
  <si>
    <t>CHLOE</t>
  </si>
  <si>
    <t>GARCIA</t>
  </si>
  <si>
    <t>LAHIANI</t>
  </si>
  <si>
    <t>FERYEL</t>
  </si>
  <si>
    <t>INES</t>
  </si>
  <si>
    <t>MANEL</t>
  </si>
  <si>
    <t>RAYAN</t>
  </si>
  <si>
    <t>HAIDARA</t>
  </si>
  <si>
    <t>DRANCY</t>
  </si>
  <si>
    <t>AXEL</t>
  </si>
  <si>
    <t>JANNA</t>
  </si>
  <si>
    <t>KONATE</t>
  </si>
  <si>
    <t>ILIAN</t>
  </si>
  <si>
    <t>COULIBALY</t>
  </si>
  <si>
    <t>MAISSA</t>
  </si>
  <si>
    <t>ADRIEN</t>
  </si>
  <si>
    <t>ISMAEL</t>
  </si>
  <si>
    <t>AHMED</t>
  </si>
  <si>
    <t>ROCHIAS</t>
  </si>
  <si>
    <t>JASMINE</t>
  </si>
  <si>
    <t>DIABY</t>
  </si>
  <si>
    <t>Total</t>
  </si>
  <si>
    <t>LE GARS</t>
  </si>
  <si>
    <t>BELOUZE</t>
  </si>
  <si>
    <t>RAMDANI</t>
  </si>
  <si>
    <t>BADIS</t>
  </si>
  <si>
    <t>VESPUCE</t>
  </si>
  <si>
    <t>OWEN</t>
  </si>
  <si>
    <t>AINOUS</t>
  </si>
  <si>
    <t>LEILA</t>
  </si>
  <si>
    <t>MAWOUDE</t>
  </si>
  <si>
    <t>DOUMBIA</t>
  </si>
  <si>
    <t>LUBIN</t>
  </si>
  <si>
    <t>ELLYN</t>
  </si>
  <si>
    <t>AMBRINE</t>
  </si>
  <si>
    <t>NODJIHIDI</t>
  </si>
  <si>
    <t>TASSAON DORCAS</t>
  </si>
  <si>
    <t>STARTER VITESSE</t>
  </si>
  <si>
    <t>STARTER ANNEAU</t>
  </si>
  <si>
    <t>MAELYS</t>
  </si>
  <si>
    <t>DEMONIERE</t>
  </si>
  <si>
    <t>LIVIA</t>
  </si>
  <si>
    <t>SOTER</t>
  </si>
  <si>
    <t>EZAN</t>
  </si>
  <si>
    <t>CHRIS</t>
  </si>
  <si>
    <t>NABIS</t>
  </si>
  <si>
    <t>LUDJANI</t>
  </si>
  <si>
    <t>GEOFFRION</t>
  </si>
  <si>
    <t>CORTO</t>
  </si>
  <si>
    <t>GENDREY</t>
  </si>
  <si>
    <t>MARTINY</t>
  </si>
  <si>
    <t>TEELYA</t>
  </si>
  <si>
    <t>HUMBERT</t>
  </si>
  <si>
    <t>JULES</t>
  </si>
  <si>
    <t>HUREL</t>
  </si>
  <si>
    <t>VIGNERON</t>
  </si>
  <si>
    <t>MORGAN</t>
  </si>
  <si>
    <t>TREVISAN</t>
  </si>
  <si>
    <t>SHAINA</t>
  </si>
  <si>
    <t>CADOT</t>
  </si>
  <si>
    <t>NORA</t>
  </si>
  <si>
    <t>KENDIA</t>
  </si>
  <si>
    <t>SHERLY</t>
  </si>
  <si>
    <t>MATHYS</t>
  </si>
  <si>
    <t>SECRETARIAT VITESSE</t>
  </si>
  <si>
    <t>SECRETARIAT ANNEAU</t>
  </si>
  <si>
    <t>ABOUBACAR</t>
  </si>
  <si>
    <t>ANES</t>
  </si>
  <si>
    <t>OUNOU</t>
  </si>
  <si>
    <t>LGA</t>
  </si>
  <si>
    <t>DUHAMEL</t>
  </si>
  <si>
    <t>SIRINE</t>
  </si>
  <si>
    <t>ADA MBOE</t>
  </si>
  <si>
    <t>CECILE</t>
  </si>
  <si>
    <t>KAOUANE</t>
  </si>
  <si>
    <t>NOAH</t>
  </si>
  <si>
    <t>FEDO</t>
  </si>
  <si>
    <t>ANOUK</t>
  </si>
  <si>
    <t>CHARRA</t>
  </si>
  <si>
    <t>ZOHRA</t>
  </si>
  <si>
    <t>AMAIRI</t>
  </si>
  <si>
    <t>TESNIM</t>
  </si>
  <si>
    <t>BARADJI</t>
  </si>
  <si>
    <t>MARAIM</t>
  </si>
  <si>
    <t>ADAMA</t>
  </si>
  <si>
    <t>MARYLISE</t>
  </si>
  <si>
    <t>DARELLE</t>
  </si>
  <si>
    <t>Epr.</t>
  </si>
  <si>
    <t>PAULINE</t>
  </si>
  <si>
    <t>DIOMBERA</t>
  </si>
  <si>
    <t>NYAME</t>
  </si>
  <si>
    <t>RAMATA</t>
  </si>
  <si>
    <t>NYOUMA</t>
  </si>
  <si>
    <t>AISSATOU</t>
  </si>
  <si>
    <t>HAWA</t>
  </si>
  <si>
    <t>FERGATI</t>
  </si>
  <si>
    <t>FATIMA</t>
  </si>
  <si>
    <t>HENRY COSTA</t>
  </si>
  <si>
    <t>DIEGO</t>
  </si>
  <si>
    <t>NOE</t>
  </si>
  <si>
    <t>COULIBALI</t>
  </si>
  <si>
    <t>BARTIS</t>
  </si>
  <si>
    <t>AMIARD</t>
  </si>
  <si>
    <t>ANTOINE</t>
  </si>
  <si>
    <t>HUGUES</t>
  </si>
  <si>
    <t>STAINS</t>
  </si>
  <si>
    <t>BRACMORT</t>
  </si>
  <si>
    <t>IRIS</t>
  </si>
  <si>
    <t>GAUTHEIR</t>
  </si>
  <si>
    <t>ROXANE</t>
  </si>
  <si>
    <t>NEPHELIE</t>
  </si>
  <si>
    <t>ZAHRA</t>
  </si>
  <si>
    <t>LOUANE</t>
  </si>
  <si>
    <t>RIVENAINE</t>
  </si>
  <si>
    <t>YOUNES</t>
  </si>
  <si>
    <t>LAVENETTE</t>
  </si>
  <si>
    <t>ABAS</t>
  </si>
  <si>
    <t>REBRAY</t>
  </si>
  <si>
    <t>GARFATTA</t>
  </si>
  <si>
    <t>JAMET</t>
  </si>
  <si>
    <t>CLEMENTINE</t>
  </si>
  <si>
    <t>QOBAICHE</t>
  </si>
  <si>
    <t>LYNA</t>
  </si>
  <si>
    <t>MOUSTIQUES FILLES</t>
  </si>
  <si>
    <t xml:space="preserve">CAGE </t>
  </si>
  <si>
    <t>CHARLES</t>
  </si>
  <si>
    <t>THOMAS</t>
  </si>
  <si>
    <t>ANTE</t>
  </si>
  <si>
    <t>LENOIR</t>
  </si>
  <si>
    <t>OSCAR</t>
  </si>
  <si>
    <t>LAURENT</t>
  </si>
  <si>
    <t>VINCENT</t>
  </si>
  <si>
    <t>BENJAMIN</t>
  </si>
  <si>
    <t>AYOUB</t>
  </si>
  <si>
    <t>GABRIEL</t>
  </si>
  <si>
    <t>KLEISS</t>
  </si>
  <si>
    <t>GASPARD</t>
  </si>
  <si>
    <t>DELEPINE BAIBLED</t>
  </si>
  <si>
    <t>DUCOS</t>
  </si>
  <si>
    <t>VIRGILE</t>
  </si>
  <si>
    <t>ALILA</t>
  </si>
  <si>
    <t>TAHA</t>
  </si>
  <si>
    <t>ADHOUM</t>
  </si>
  <si>
    <t>JALIL</t>
  </si>
  <si>
    <t>RENAUDIN</t>
  </si>
  <si>
    <t>LOUIS</t>
  </si>
  <si>
    <t>PARADIS</t>
  </si>
  <si>
    <t>YOHAN</t>
  </si>
  <si>
    <t>GUERRA AKEH</t>
  </si>
  <si>
    <t>ANGEL</t>
  </si>
  <si>
    <t>JOURNEL</t>
  </si>
  <si>
    <t>KENNY</t>
  </si>
  <si>
    <t>DIAKITE</t>
  </si>
  <si>
    <t>TIDIANE</t>
  </si>
  <si>
    <t>NELYA</t>
  </si>
  <si>
    <t>BAYOU</t>
  </si>
  <si>
    <t>AZZAOUI</t>
  </si>
  <si>
    <t>KELYA</t>
  </si>
  <si>
    <t>ALYAH</t>
  </si>
  <si>
    <t>SADJO</t>
  </si>
  <si>
    <t>MEDERIC</t>
  </si>
  <si>
    <t>LALIE</t>
  </si>
  <si>
    <t>TOURE</t>
  </si>
  <si>
    <t>MAIMOUNA</t>
  </si>
  <si>
    <t>VERGEROLLE</t>
  </si>
  <si>
    <t>ZAINEB</t>
  </si>
  <si>
    <t>BENMOUHOUB</t>
  </si>
  <si>
    <t>JASSIM</t>
  </si>
  <si>
    <t>RAYANE</t>
  </si>
  <si>
    <t>ALI</t>
  </si>
  <si>
    <t>HAMELIN</t>
  </si>
  <si>
    <t>TAHIRA</t>
  </si>
  <si>
    <t>DUJARDIN</t>
  </si>
  <si>
    <t>ROSE</t>
  </si>
  <si>
    <t>HACHEMI</t>
  </si>
  <si>
    <t>SAKA</t>
  </si>
  <si>
    <t>KHEMISSA</t>
  </si>
  <si>
    <t>SAMAH</t>
  </si>
  <si>
    <t>SANGARE</t>
  </si>
  <si>
    <t>LESLIE MARIAMA</t>
  </si>
  <si>
    <t>BERGE-LALLEMAND</t>
  </si>
  <si>
    <t>GAUTIER</t>
  </si>
  <si>
    <t>COME</t>
  </si>
  <si>
    <t>LAMRI</t>
  </si>
  <si>
    <t>HAROUN</t>
  </si>
  <si>
    <t>TAWBA</t>
  </si>
  <si>
    <t>BENACHIR</t>
  </si>
  <si>
    <t>SETA</t>
  </si>
  <si>
    <t>GAYE</t>
  </si>
  <si>
    <t>SIANA</t>
  </si>
  <si>
    <t>ANNA</t>
  </si>
  <si>
    <t>NGOMI</t>
  </si>
  <si>
    <t>LUCIE</t>
  </si>
  <si>
    <t>TELLO-EVRAD</t>
  </si>
  <si>
    <t>CAMILA</t>
  </si>
  <si>
    <t>YOUSFI</t>
  </si>
  <si>
    <t>BA</t>
  </si>
  <si>
    <t>ALIOU</t>
  </si>
  <si>
    <t>BILEKO-BIANZA</t>
  </si>
  <si>
    <t>GLODY</t>
  </si>
  <si>
    <t>ENZO</t>
  </si>
  <si>
    <t>HEDDA</t>
  </si>
  <si>
    <t>LE BOULICAUT</t>
  </si>
  <si>
    <t>ROMAN</t>
  </si>
  <si>
    <t>SANCHEZ</t>
  </si>
  <si>
    <t>JONAH</t>
  </si>
  <si>
    <t>TAH</t>
  </si>
  <si>
    <t>ZAKARI</t>
  </si>
  <si>
    <t>AYAD</t>
  </si>
  <si>
    <t>BEKHTI</t>
  </si>
  <si>
    <t>BOUHALI</t>
  </si>
  <si>
    <t>AICHA TABA</t>
  </si>
  <si>
    <t>BENSEDDIK</t>
  </si>
  <si>
    <t>CAMIL</t>
  </si>
  <si>
    <t>BILLON BOTTI</t>
  </si>
  <si>
    <t>ZAKARIA</t>
  </si>
  <si>
    <t>DUGOT</t>
  </si>
  <si>
    <t>NIELS</t>
  </si>
  <si>
    <t>INGADASSAMY TOULEMONDE</t>
  </si>
  <si>
    <t>MALECOT</t>
  </si>
  <si>
    <t>LOCMAN</t>
  </si>
  <si>
    <t>SAKO BENSID</t>
  </si>
  <si>
    <t>SCHNEIDER</t>
  </si>
  <si>
    <t>EVAN</t>
  </si>
  <si>
    <t>SIVAVENTHAN</t>
  </si>
  <si>
    <t>ADESH</t>
  </si>
  <si>
    <t>BENJERBOU-MATHURIN</t>
  </si>
  <si>
    <t>BOUADLA</t>
  </si>
  <si>
    <t>HASSANI</t>
  </si>
  <si>
    <t>SALM-SADIKALAY</t>
  </si>
  <si>
    <t>SHAYNA</t>
  </si>
  <si>
    <t>UGOLIN</t>
  </si>
  <si>
    <t>BAZIZ</t>
  </si>
  <si>
    <t>EMERY</t>
  </si>
  <si>
    <t>KARIM</t>
  </si>
  <si>
    <t>MATTEO-KRIS</t>
  </si>
  <si>
    <t>HAMIDI</t>
  </si>
  <si>
    <t>YASSINE</t>
  </si>
  <si>
    <t>MELVIN</t>
  </si>
  <si>
    <t>LICETTE</t>
  </si>
  <si>
    <t>DIEGO-ANDRES</t>
  </si>
  <si>
    <t>MAMPIEME</t>
  </si>
  <si>
    <t>YOAN</t>
  </si>
  <si>
    <t>YEVUH</t>
  </si>
  <si>
    <t>KYLIAN</t>
  </si>
  <si>
    <t>KHELIFI</t>
  </si>
  <si>
    <t>FERIAL</t>
  </si>
  <si>
    <t>MALJEAN</t>
  </si>
  <si>
    <t>MASELE-MAMBOYA</t>
  </si>
  <si>
    <t>JOYS</t>
  </si>
  <si>
    <t>MINATA</t>
  </si>
  <si>
    <t>AMADOS</t>
  </si>
  <si>
    <t>MIKHAEL</t>
  </si>
  <si>
    <t>MOULAI-HADJ</t>
  </si>
  <si>
    <t>RIFAI</t>
  </si>
  <si>
    <t>SALAHEDINE</t>
  </si>
  <si>
    <t>SEBIANE</t>
  </si>
  <si>
    <t>THIBIVILLIERS</t>
  </si>
  <si>
    <t>LOUCAS</t>
  </si>
  <si>
    <t>KANSAB</t>
  </si>
  <si>
    <t>BENTALEB</t>
  </si>
  <si>
    <t>IMANE</t>
  </si>
  <si>
    <t>AMEGAH</t>
  </si>
  <si>
    <t>JUSTINE</t>
  </si>
  <si>
    <t>AKAMCHT</t>
  </si>
  <si>
    <t>BOUFTASS</t>
  </si>
  <si>
    <t>ASSIA</t>
  </si>
  <si>
    <t>AMAURY</t>
  </si>
  <si>
    <t>AURORE</t>
  </si>
  <si>
    <t>RABAH</t>
  </si>
  <si>
    <t>LYDIA</t>
  </si>
  <si>
    <t>ABDELNABY</t>
  </si>
  <si>
    <t>DIOMBARE</t>
  </si>
  <si>
    <t>MORIN</t>
  </si>
  <si>
    <t>BARKIS</t>
  </si>
  <si>
    <t>TIENE</t>
  </si>
  <si>
    <t>ZEGUETA</t>
  </si>
  <si>
    <t>CARTELIER</t>
  </si>
  <si>
    <t>MILO</t>
  </si>
  <si>
    <t>DEGENETAIS</t>
  </si>
  <si>
    <t>SAUNIER</t>
  </si>
  <si>
    <t>BRANDON</t>
  </si>
  <si>
    <t>FAKIRI</t>
  </si>
  <si>
    <t>DURAND</t>
  </si>
  <si>
    <t>ELLIOT</t>
  </si>
  <si>
    <t>OULDDRIS</t>
  </si>
  <si>
    <t>MASSI</t>
  </si>
  <si>
    <t>JOSEPH</t>
  </si>
  <si>
    <t>TALEB</t>
  </si>
  <si>
    <t>TERKI</t>
  </si>
  <si>
    <t>KIALANDA</t>
  </si>
  <si>
    <t>MESRAOUI</t>
  </si>
  <si>
    <t>INSAF</t>
  </si>
  <si>
    <t>DIOP</t>
  </si>
  <si>
    <t>MEAH</t>
  </si>
  <si>
    <t>ATIKA</t>
  </si>
  <si>
    <t>ITCHIR</t>
  </si>
  <si>
    <t>DJAZIR</t>
  </si>
  <si>
    <t>ARSLAN</t>
  </si>
  <si>
    <t>SEVILAYNUR</t>
  </si>
  <si>
    <t>LAAREF</t>
  </si>
  <si>
    <t>DIHYA</t>
  </si>
  <si>
    <t>MAXIMIN</t>
  </si>
  <si>
    <t>YELENA</t>
  </si>
  <si>
    <t>PAGES</t>
  </si>
  <si>
    <t>MICHEL</t>
  </si>
  <si>
    <t>NOUAH</t>
  </si>
  <si>
    <t>CANTOBION</t>
  </si>
  <si>
    <t>ESCXV</t>
  </si>
  <si>
    <t>CEDRIC</t>
  </si>
  <si>
    <t>ADAM</t>
  </si>
  <si>
    <t>MAJJOUD</t>
  </si>
  <si>
    <t>ILIANE</t>
  </si>
  <si>
    <t>YOUSSEF</t>
  </si>
  <si>
    <t>UGO</t>
  </si>
  <si>
    <t>NYOBE</t>
  </si>
  <si>
    <t>CLAYTON</t>
  </si>
  <si>
    <t>TIOUAJNY</t>
  </si>
  <si>
    <t>WAEL</t>
  </si>
  <si>
    <t>MIMENE</t>
  </si>
  <si>
    <t>PELESTIN</t>
  </si>
  <si>
    <t>DE LIMA</t>
  </si>
  <si>
    <t>THIAGO</t>
  </si>
  <si>
    <t>DRISS</t>
  </si>
  <si>
    <t>CHIAULON</t>
  </si>
  <si>
    <t>BASTIEN</t>
  </si>
  <si>
    <t>SADAOUI</t>
  </si>
  <si>
    <t>MASSINE</t>
  </si>
  <si>
    <t>HADDAD</t>
  </si>
  <si>
    <t>AISSA</t>
  </si>
  <si>
    <t>NASSIM</t>
  </si>
  <si>
    <t>ZEMALI</t>
  </si>
  <si>
    <t>PECAREVIC</t>
  </si>
  <si>
    <t>REMY</t>
  </si>
  <si>
    <t>SEYNOU</t>
  </si>
  <si>
    <t>KHALIL</t>
  </si>
  <si>
    <t>KHIAT</t>
  </si>
  <si>
    <t>LOAN</t>
  </si>
  <si>
    <t>BOUTCHICH</t>
  </si>
  <si>
    <t>SALAH</t>
  </si>
  <si>
    <t>RIGOLET</t>
  </si>
  <si>
    <t>QUENTIN</t>
  </si>
  <si>
    <t>KINGUE</t>
  </si>
  <si>
    <t>KERINE</t>
  </si>
  <si>
    <t>LOUISE</t>
  </si>
  <si>
    <t>LOUNA</t>
  </si>
  <si>
    <t>NZUZI KANDA</t>
  </si>
  <si>
    <t>MY JOLLY</t>
  </si>
  <si>
    <t>IRMA</t>
  </si>
  <si>
    <t>BACHA</t>
  </si>
  <si>
    <t>LEYNA</t>
  </si>
  <si>
    <t>HAMZA</t>
  </si>
  <si>
    <t>SHANIAZ</t>
  </si>
  <si>
    <t>EL BHIOUI</t>
  </si>
  <si>
    <t>DADO</t>
  </si>
  <si>
    <t>MZALOUAT</t>
  </si>
  <si>
    <t>CHAIFA</t>
  </si>
  <si>
    <t>MAREGA</t>
  </si>
  <si>
    <t>DJENEBA</t>
  </si>
  <si>
    <t>JACQUES</t>
  </si>
  <si>
    <t>ALLEM</t>
  </si>
  <si>
    <t>YAPO</t>
  </si>
  <si>
    <t>ANGE REBECCA</t>
  </si>
  <si>
    <t>AMAR BENSABER</t>
  </si>
  <si>
    <t>ALAI</t>
  </si>
  <si>
    <t>PELLEN</t>
  </si>
  <si>
    <t>PELLET BOZ</t>
  </si>
  <si>
    <t>MATT2O</t>
  </si>
  <si>
    <t>KOUHEL</t>
  </si>
  <si>
    <t>ANASS</t>
  </si>
  <si>
    <t>NGUYEN VAN MUI</t>
  </si>
  <si>
    <t>BERNICOT</t>
  </si>
  <si>
    <t>BROWN</t>
  </si>
  <si>
    <t>ACHILLE</t>
  </si>
  <si>
    <t>MONE</t>
  </si>
  <si>
    <t>DAVIS</t>
  </si>
  <si>
    <t>MALEK</t>
  </si>
  <si>
    <t>COURTECUISSE</t>
  </si>
  <si>
    <t>TRISTAN</t>
  </si>
  <si>
    <t>HOSNI</t>
  </si>
  <si>
    <t>WASSIL</t>
  </si>
  <si>
    <t>LAIR</t>
  </si>
  <si>
    <t>JORDAN</t>
  </si>
  <si>
    <t>DRAMANE</t>
  </si>
  <si>
    <t>JUST</t>
  </si>
  <si>
    <t>EMMANUEL</t>
  </si>
  <si>
    <t>LUCYAN</t>
  </si>
  <si>
    <t>GIOVANELLI</t>
  </si>
  <si>
    <t>NINO</t>
  </si>
  <si>
    <t>NABET</t>
  </si>
  <si>
    <t>BENMESSAOUD</t>
  </si>
  <si>
    <t>MESSINE</t>
  </si>
  <si>
    <t>MESSRAOUI</t>
  </si>
  <si>
    <t>EZYAS</t>
  </si>
  <si>
    <t>MICHAEL</t>
  </si>
  <si>
    <t>TRIPIER</t>
  </si>
  <si>
    <t>LONIS</t>
  </si>
  <si>
    <t>SOUSA JOSE</t>
  </si>
  <si>
    <t>CHAABANE</t>
  </si>
  <si>
    <t>IYED</t>
  </si>
  <si>
    <t>AMOUYA</t>
  </si>
  <si>
    <t>ETHAN</t>
  </si>
  <si>
    <t>SIDIBE</t>
  </si>
  <si>
    <t>MAISSANE</t>
  </si>
  <si>
    <t>SOUKOUNA</t>
  </si>
  <si>
    <t>GRAVA</t>
  </si>
  <si>
    <t>NAELLE</t>
  </si>
  <si>
    <t>INNOCENT</t>
  </si>
  <si>
    <t>DALENSHIA</t>
  </si>
  <si>
    <t>TIOUAJNI</t>
  </si>
  <si>
    <t>SYRINE</t>
  </si>
  <si>
    <t xml:space="preserve">ZEGOUDI </t>
  </si>
  <si>
    <t>HIBA</t>
  </si>
  <si>
    <t>YOUSSRA</t>
  </si>
  <si>
    <t>CHARLOTTE</t>
  </si>
  <si>
    <t>CHELSEA</t>
  </si>
  <si>
    <t>MENDES</t>
  </si>
  <si>
    <t>KIMEA</t>
  </si>
  <si>
    <t>MESSAOUI</t>
  </si>
  <si>
    <t>CAMILLE</t>
  </si>
  <si>
    <t>CEYLAN DIKA</t>
  </si>
  <si>
    <t>WARIS</t>
  </si>
  <si>
    <t xml:space="preserve">DIALLO </t>
  </si>
  <si>
    <t>FATIMATA</t>
  </si>
  <si>
    <t>AMOKRANE</t>
  </si>
  <si>
    <t>JOUDE</t>
  </si>
  <si>
    <t>FINDEISEN</t>
  </si>
  <si>
    <t>LEBRUN</t>
  </si>
  <si>
    <t>JAYLISSA</t>
  </si>
  <si>
    <t>SCHMITT</t>
  </si>
  <si>
    <t>STANISLAS</t>
  </si>
  <si>
    <t>IHBANE</t>
  </si>
  <si>
    <t>SALMA</t>
  </si>
  <si>
    <t>WENG</t>
  </si>
  <si>
    <t>ELYNIE</t>
  </si>
  <si>
    <t>SALEG</t>
  </si>
  <si>
    <t>NELLY</t>
  </si>
  <si>
    <t>JOANIE</t>
  </si>
  <si>
    <t>RENET</t>
  </si>
  <si>
    <t>MOKRANE</t>
  </si>
  <si>
    <t>SAHNA</t>
  </si>
  <si>
    <t>MEKSEM</t>
  </si>
  <si>
    <t>VALLADEAU</t>
  </si>
  <si>
    <t>KANJI</t>
  </si>
  <si>
    <t>LAROCHEL</t>
  </si>
  <si>
    <t>GRING</t>
  </si>
  <si>
    <t>ABDELRHAMMAN</t>
  </si>
  <si>
    <t>JUGE DE MARCHE</t>
  </si>
  <si>
    <t>400m</t>
  </si>
  <si>
    <t>Samedi</t>
  </si>
  <si>
    <t>Dimanche</t>
  </si>
  <si>
    <t>Enfants</t>
  </si>
  <si>
    <t>11/01/2020 et 12/01/20</t>
  </si>
  <si>
    <t>Triple bond SE</t>
  </si>
  <si>
    <t>TOTAL POINTS et CLASSEMENT du 2ème tour</t>
  </si>
  <si>
    <t>TOTAL 1er Tour</t>
  </si>
  <si>
    <t>TOTAL 2ème Tour</t>
  </si>
  <si>
    <t>Place 1er Tour</t>
  </si>
  <si>
    <t>Place 2ème</t>
  </si>
  <si>
    <t>CLASSEMENT A L'ISSUE DES DEUX TOURS DU CHALLENGE GUIMIER</t>
  </si>
  <si>
    <t>CLASSEMENT</t>
  </si>
  <si>
    <t>TRIPLE HAUT</t>
  </si>
  <si>
    <t>TRIPLE BAS</t>
  </si>
  <si>
    <t>MEDECINE BALL</t>
  </si>
  <si>
    <t>Rachidi Malik</t>
  </si>
  <si>
    <t>Colin Sandrine</t>
  </si>
  <si>
    <t>Manuel Hervé</t>
  </si>
  <si>
    <t>Cantobion Bruno</t>
  </si>
  <si>
    <t>Valéra Mathieu</t>
  </si>
  <si>
    <t>Hasfa</t>
  </si>
  <si>
    <t>Sullivan</t>
  </si>
  <si>
    <t>Louisiane</t>
  </si>
  <si>
    <t>Robin</t>
  </si>
  <si>
    <t>Peltier Sébastien</t>
  </si>
  <si>
    <t>Bollinger Vincent</t>
  </si>
  <si>
    <t>Ourmiah G</t>
  </si>
  <si>
    <t>Daisy</t>
  </si>
  <si>
    <t>Gauthier</t>
  </si>
  <si>
    <t>Marco</t>
  </si>
  <si>
    <t>Diarra Samba</t>
  </si>
  <si>
    <t>Will</t>
  </si>
  <si>
    <t>Nsialia Jean</t>
  </si>
  <si>
    <t>Malialin Cathy</t>
  </si>
  <si>
    <t>Masson Pascale</t>
  </si>
  <si>
    <t>Guillaume</t>
  </si>
  <si>
    <t>Samtiana Sébastien</t>
  </si>
  <si>
    <t>Velinon Alycia</t>
  </si>
  <si>
    <t>Diedhiou Awa</t>
  </si>
  <si>
    <t>Brachort Royane</t>
  </si>
  <si>
    <t>Malecot Pascal</t>
  </si>
  <si>
    <t>Salm Sadiakally Rudy</t>
  </si>
  <si>
    <t xml:space="preserve">TRIPLE </t>
  </si>
  <si>
    <t>Leriche Isabelle</t>
  </si>
  <si>
    <t>Rebray Florence</t>
  </si>
  <si>
    <t>Pin Margo</t>
  </si>
  <si>
    <t>Benhadjy sarah</t>
  </si>
  <si>
    <t>POIDS et MB</t>
  </si>
  <si>
    <t>Renaudin Phillippe</t>
  </si>
  <si>
    <t>Renaudin M,Hélène</t>
  </si>
  <si>
    <t>Gillot Francois</t>
  </si>
  <si>
    <t>Gillot Jacques</t>
  </si>
  <si>
    <t>Rebray Anne marie</t>
  </si>
  <si>
    <t>Cynthia</t>
  </si>
  <si>
    <t>Amar July</t>
  </si>
  <si>
    <t>Rebray Aurélien</t>
  </si>
  <si>
    <t>Essai</t>
  </si>
  <si>
    <t>FEUKAN</t>
  </si>
  <si>
    <t>ROMANE</t>
  </si>
  <si>
    <t>MEIKOUMTINA</t>
  </si>
  <si>
    <t>ALYCIA</t>
  </si>
  <si>
    <t>APPOLINE</t>
  </si>
  <si>
    <t>MIENKOUNO</t>
  </si>
  <si>
    <t>JUTELET</t>
  </si>
  <si>
    <t>ANGELINA</t>
  </si>
  <si>
    <t>DEVY</t>
  </si>
  <si>
    <t>BERTHOLLET</t>
  </si>
  <si>
    <t>JAGURAGA</t>
  </si>
  <si>
    <t>KADIDJA</t>
  </si>
  <si>
    <t>GMAHANA</t>
  </si>
  <si>
    <t>AMRA</t>
  </si>
  <si>
    <t>TADOUNT</t>
  </si>
  <si>
    <t>Disq</t>
  </si>
  <si>
    <t>MANSOURI</t>
  </si>
  <si>
    <t>CHAIMA</t>
  </si>
  <si>
    <t>COMMEIA</t>
  </si>
  <si>
    <t>SHANESSIA</t>
  </si>
  <si>
    <t>WALOCQ</t>
  </si>
  <si>
    <t>ONGKIEHONG</t>
  </si>
  <si>
    <t>NEDELEC</t>
  </si>
  <si>
    <t>LILY</t>
  </si>
  <si>
    <t>FAMOUNI</t>
  </si>
  <si>
    <t>ANAS</t>
  </si>
  <si>
    <t>MENSDIOH</t>
  </si>
  <si>
    <t>VICTOIR</t>
  </si>
  <si>
    <t>MOUSSA</t>
  </si>
  <si>
    <t>FAKNY</t>
  </si>
  <si>
    <t>SELAB</t>
  </si>
  <si>
    <t>KADER</t>
  </si>
  <si>
    <t>GAUTHIER</t>
  </si>
  <si>
    <t>CHABANE</t>
  </si>
  <si>
    <t>BERTRAND</t>
  </si>
  <si>
    <t>MAXIME</t>
  </si>
  <si>
    <t>HLOLAMENU</t>
  </si>
  <si>
    <t>BYRAM</t>
  </si>
  <si>
    <t>MIRYAM</t>
  </si>
  <si>
    <t>HADRAOUI</t>
  </si>
  <si>
    <t xml:space="preserve">JUST </t>
  </si>
  <si>
    <t>KERENE</t>
  </si>
  <si>
    <t>MAREA</t>
  </si>
  <si>
    <t>ELLA</t>
  </si>
  <si>
    <t>LYNCIA</t>
  </si>
  <si>
    <t>JACKSON</t>
  </si>
  <si>
    <t>SEMMACHE</t>
  </si>
  <si>
    <t>FORESTZANGE</t>
  </si>
  <si>
    <t>EMMIE</t>
  </si>
  <si>
    <t>LALLA KADIDIA</t>
  </si>
  <si>
    <t>CUVILLIERS</t>
  </si>
  <si>
    <t>AGNES</t>
  </si>
  <si>
    <t>BATOUMERI</t>
  </si>
  <si>
    <t>LELIA</t>
  </si>
  <si>
    <t>FEITZ</t>
  </si>
  <si>
    <t>DAYNA</t>
  </si>
  <si>
    <t>ASSA</t>
  </si>
  <si>
    <t>BAH</t>
  </si>
  <si>
    <t>AMIOUR</t>
  </si>
  <si>
    <t>PHALIPAUD</t>
  </si>
  <si>
    <t>AMINER</t>
  </si>
  <si>
    <t>MEDINE</t>
  </si>
  <si>
    <t>Officiels</t>
  </si>
  <si>
    <t>NOMBRE D'ATHLETES 2éme tour</t>
  </si>
  <si>
    <t>AMZIN</t>
  </si>
  <si>
    <t>AMOI</t>
  </si>
  <si>
    <t>CHAOUACH</t>
  </si>
  <si>
    <t>MARIO</t>
  </si>
  <si>
    <t>LOIUS MARIE</t>
  </si>
  <si>
    <t>MATTEO</t>
  </si>
  <si>
    <t>FRITZ</t>
  </si>
  <si>
    <t>ADRIANO</t>
  </si>
  <si>
    <t>TSHIVUILA</t>
  </si>
  <si>
    <t>DANIELA</t>
  </si>
  <si>
    <t>MENEGAL</t>
  </si>
  <si>
    <t>GUERRAZ</t>
  </si>
  <si>
    <t>GORMIER</t>
  </si>
  <si>
    <t>AUDE</t>
  </si>
  <si>
    <t>LE GAL MASRON</t>
  </si>
  <si>
    <t>SISSAKO</t>
  </si>
  <si>
    <t>SIDI</t>
  </si>
  <si>
    <t>MROUDJAE</t>
  </si>
  <si>
    <t>ELIAS</t>
  </si>
  <si>
    <t>DOJKA</t>
  </si>
  <si>
    <t>ALLAN</t>
  </si>
  <si>
    <t>KHALIFA</t>
  </si>
  <si>
    <t>WASSIM</t>
  </si>
  <si>
    <t>SANNY</t>
  </si>
  <si>
    <t>IBRAHIM</t>
  </si>
  <si>
    <t>ISMAL</t>
  </si>
  <si>
    <t>DEPEHI</t>
  </si>
  <si>
    <t>SAELLE</t>
  </si>
  <si>
    <t>YAGOUBI</t>
  </si>
  <si>
    <t>ALAE</t>
  </si>
  <si>
    <t>MAREKWICA</t>
  </si>
  <si>
    <t>ALICE</t>
  </si>
  <si>
    <t>LITZY</t>
  </si>
  <si>
    <t>SAINT-LEGER</t>
  </si>
  <si>
    <t>MELLINA</t>
  </si>
  <si>
    <t>SARONA</t>
  </si>
  <si>
    <t>KAMARA</t>
  </si>
  <si>
    <t xml:space="preserve">MARIE </t>
  </si>
  <si>
    <t>CORRRA</t>
  </si>
  <si>
    <t>GARY</t>
  </si>
  <si>
    <t>GUERFALI</t>
  </si>
  <si>
    <t>MAYSSA</t>
  </si>
  <si>
    <t>SAANDI</t>
  </si>
  <si>
    <t>MANASSA</t>
  </si>
  <si>
    <t xml:space="preserve">BA </t>
  </si>
  <si>
    <t>DINA</t>
  </si>
  <si>
    <t>CHOUMARA SFZ</t>
  </si>
  <si>
    <t>TRINITA</t>
  </si>
  <si>
    <t>CHAMAKHI</t>
  </si>
  <si>
    <t>ABDULLAHCAN</t>
  </si>
  <si>
    <t>HAMON FOURAGE</t>
  </si>
  <si>
    <t>ALDIC</t>
  </si>
  <si>
    <t>DEMIR</t>
  </si>
  <si>
    <t>MARIA</t>
  </si>
  <si>
    <t>GITRAS</t>
  </si>
  <si>
    <t>MATHIEU</t>
  </si>
  <si>
    <t>BENALI</t>
  </si>
  <si>
    <t>ISAAQ</t>
  </si>
  <si>
    <t>BAUR</t>
  </si>
  <si>
    <t>NATHANAEL</t>
  </si>
  <si>
    <t>SAATI</t>
  </si>
  <si>
    <t>ILYASS</t>
  </si>
  <si>
    <t>ARMAND</t>
  </si>
  <si>
    <t>DIARRASSOUBA</t>
  </si>
  <si>
    <t>JACINSY</t>
  </si>
  <si>
    <t>GASSAMA</t>
  </si>
  <si>
    <t>HOUDEIFA</t>
  </si>
  <si>
    <t>PASSARD</t>
  </si>
  <si>
    <t>GUY</t>
  </si>
  <si>
    <t>BOUYSSOU</t>
  </si>
  <si>
    <t>MARTY</t>
  </si>
  <si>
    <t>GAEL</t>
  </si>
  <si>
    <t xml:space="preserve">Parents </t>
  </si>
  <si>
    <t>Gourdon Alain</t>
  </si>
  <si>
    <t>HOUACHE</t>
  </si>
  <si>
    <t>LAMYSS</t>
  </si>
  <si>
    <t>Vlassof Patrick</t>
  </si>
  <si>
    <t>RAMONIC</t>
  </si>
  <si>
    <t>ZERGUIT</t>
  </si>
  <si>
    <t>DOVAN</t>
  </si>
  <si>
    <t>RIS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</si>
</sst>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\`"/>
    <numFmt numFmtId="181" formatCode="0\&quot;0"/>
    <numFmt numFmtId="182" formatCode="0\'00\&quot;0"/>
    <numFmt numFmtId="183" formatCode="0\,00"/>
    <numFmt numFmtId="184" formatCode="0\'00\&quot;"/>
    <numFmt numFmtId="185" formatCode="d\ mmmm\ yyyy"/>
    <numFmt numFmtId="186" formatCode="0\'00\0"/>
    <numFmt numFmtId="187" formatCode="00\&quot;0"/>
    <numFmt numFmtId="188" formatCode="0\m00"/>
    <numFmt numFmtId="189" formatCode="[$-40C]d\ mmmm\ yyyy;@"/>
    <numFmt numFmtId="190" formatCode="&quot;Vrai&quot;;&quot;Vrai&quot;;&quot;Faux&quot;"/>
    <numFmt numFmtId="191" formatCode="&quot;Actif&quot;;&quot;Actif&quot;;&quot;Inactif&quot;"/>
    <numFmt numFmtId="192" formatCode="[$€-2]\ #,##0.00_);[Red]\([$€-2]\ #,##0.00\)"/>
    <numFmt numFmtId="193" formatCode="0.0"/>
    <numFmt numFmtId="194" formatCode="dd/mm/yy"/>
    <numFmt numFmtId="195" formatCode="[$-40C]dddd\ d\ mmmm\ yyyy"/>
    <numFmt numFmtId="196" formatCode="[$-F800]dddd\,\ mmmm\ dd\,\ yyyy"/>
    <numFmt numFmtId="197" formatCode="dddd&quot;, &quot;mmmm\ dd&quot;, &quot;yyyy"/>
  </numFmts>
  <fonts count="77">
    <font>
      <sz val="12"/>
      <name val="Times New Roman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48"/>
      <name val="Times New Roman"/>
      <family val="1"/>
    </font>
    <font>
      <sz val="10"/>
      <color indexed="48"/>
      <name val="Times New Roman"/>
      <family val="1"/>
    </font>
    <font>
      <sz val="10"/>
      <name val="Arial"/>
      <family val="2"/>
    </font>
    <font>
      <sz val="10"/>
      <name val="Arial Narrow"/>
      <family val="2"/>
    </font>
    <font>
      <b/>
      <sz val="22"/>
      <name val="Times New Roman"/>
      <family val="1"/>
    </font>
    <font>
      <b/>
      <sz val="14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sz val="22"/>
      <name val="Times New Roman"/>
      <family val="1"/>
    </font>
    <font>
      <sz val="20"/>
      <name val="Times New Roman"/>
      <family val="1"/>
    </font>
    <font>
      <sz val="11"/>
      <name val="Arial Narrow"/>
      <family val="2"/>
    </font>
    <font>
      <b/>
      <sz val="12"/>
      <name val="Arial Narrow"/>
      <family val="2"/>
    </font>
    <font>
      <i/>
      <sz val="12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8"/>
      <name val="Calibri"/>
      <family val="2"/>
    </font>
    <font>
      <b/>
      <sz val="14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Calibri"/>
      <family val="2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62"/>
      <name val="Times New Roman"/>
      <family val="1"/>
    </font>
    <font>
      <b/>
      <sz val="10"/>
      <color indexed="10"/>
      <name val="Times New Roman"/>
      <family val="1"/>
    </font>
    <font>
      <b/>
      <sz val="16"/>
      <color indexed="9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theme="3" tint="0.39998000860214233"/>
      <name val="Times New Roman"/>
      <family val="1"/>
    </font>
    <font>
      <b/>
      <sz val="10"/>
      <color rgb="FFFF0000"/>
      <name val="Times New Roman"/>
      <family val="1"/>
    </font>
    <font>
      <b/>
      <sz val="16"/>
      <color theme="0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</fills>
  <borders count="1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ck"/>
      <top style="thin"/>
      <bottom style="double"/>
    </border>
    <border>
      <left style="thin"/>
      <right style="thin"/>
      <top>
        <color indexed="63"/>
      </top>
      <bottom style="dashed"/>
    </border>
    <border>
      <left style="dashed"/>
      <right style="thin"/>
      <top style="thin"/>
      <bottom style="dashed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/>
      <top>
        <color indexed="63"/>
      </top>
      <bottom style="thin">
        <color indexed="63"/>
      </bottom>
    </border>
    <border>
      <left style="medium"/>
      <right style="medium"/>
      <top>
        <color indexed="63"/>
      </top>
      <bottom style="thin">
        <color indexed="63"/>
      </bottom>
    </border>
    <border>
      <left style="medium"/>
      <right style="medium"/>
      <top style="medium"/>
      <bottom style="medium"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63"/>
      </left>
      <right style="medium">
        <color indexed="63"/>
      </right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 style="medium"/>
    </border>
    <border>
      <left style="medium">
        <color indexed="63"/>
      </left>
      <right style="thin">
        <color indexed="63"/>
      </right>
      <top>
        <color indexed="63"/>
      </top>
      <bottom style="medium"/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>
        <color indexed="63"/>
      </left>
      <right style="thin">
        <color indexed="63"/>
      </right>
      <top>
        <color indexed="63"/>
      </top>
      <bottom style="medium"/>
    </border>
    <border>
      <left style="thin">
        <color indexed="63"/>
      </left>
      <right style="thin"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63"/>
      </right>
      <top style="medium"/>
      <bottom>
        <color indexed="63"/>
      </bottom>
    </border>
    <border>
      <left>
        <color indexed="63"/>
      </left>
      <right style="thin">
        <color indexed="63"/>
      </right>
      <top style="medium"/>
      <bottom>
        <color indexed="63"/>
      </bottom>
    </border>
    <border>
      <left style="thin">
        <color indexed="63"/>
      </left>
      <right style="thin">
        <color indexed="63"/>
      </right>
      <top style="medium"/>
      <bottom>
        <color indexed="63"/>
      </bottom>
    </border>
    <border>
      <left style="thin"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>
        <color indexed="63"/>
      </right>
      <top style="medium"/>
      <bottom style="double"/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>
        <color indexed="63"/>
      </right>
      <top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>
        <color indexed="63"/>
      </left>
      <right style="medium">
        <color indexed="63"/>
      </right>
      <top style="medium"/>
      <bottom>
        <color indexed="63"/>
      </bottom>
    </border>
    <border>
      <left>
        <color indexed="63"/>
      </left>
      <right style="medium">
        <color indexed="63"/>
      </right>
      <top style="medium"/>
      <bottom>
        <color indexed="63"/>
      </bottom>
    </border>
    <border>
      <left style="thin">
        <color indexed="63"/>
      </left>
      <right>
        <color indexed="63"/>
      </right>
      <top style="medium"/>
      <bottom>
        <color indexed="63"/>
      </bottom>
    </border>
    <border>
      <left style="medium">
        <color indexed="63"/>
      </left>
      <right style="thin">
        <color indexed="63"/>
      </right>
      <top style="medium"/>
      <bottom>
        <color indexed="63"/>
      </bottom>
    </border>
    <border>
      <left style="medium"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>
        <color indexed="63"/>
      </top>
      <bottom style="medium"/>
    </border>
    <border>
      <left style="medium"/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/>
      <top style="medium">
        <color indexed="63"/>
      </top>
      <bottom>
        <color indexed="63"/>
      </bottom>
    </border>
    <border>
      <left style="medium"/>
      <right style="medium"/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medium"/>
      <top style="medium"/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medium"/>
    </border>
    <border>
      <left>
        <color indexed="63"/>
      </left>
      <right style="medium"/>
      <top style="medium">
        <color indexed="63"/>
      </top>
      <bottom style="medium"/>
    </border>
    <border>
      <left style="medium"/>
      <right style="thin">
        <color indexed="63"/>
      </right>
      <top style="medium"/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medium"/>
      <top style="medium"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60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81" fontId="3" fillId="0" borderId="0" xfId="0" applyNumberFormat="1" applyFont="1" applyAlignment="1">
      <alignment horizontal="center"/>
    </xf>
    <xf numFmtId="181" fontId="3" fillId="0" borderId="10" xfId="0" applyNumberFormat="1" applyFont="1" applyBorder="1" applyAlignment="1">
      <alignment horizontal="center"/>
    </xf>
    <xf numFmtId="181" fontId="3" fillId="0" borderId="11" xfId="0" applyNumberFormat="1" applyFont="1" applyBorder="1" applyAlignment="1">
      <alignment horizontal="center"/>
    </xf>
    <xf numFmtId="181" fontId="4" fillId="0" borderId="12" xfId="0" applyNumberFormat="1" applyFont="1" applyBorder="1" applyAlignment="1">
      <alignment horizontal="center"/>
    </xf>
    <xf numFmtId="182" fontId="4" fillId="0" borderId="12" xfId="0" applyNumberFormat="1" applyFont="1" applyBorder="1" applyAlignment="1">
      <alignment horizontal="center"/>
    </xf>
    <xf numFmtId="182" fontId="3" fillId="0" borderId="11" xfId="0" applyNumberFormat="1" applyFont="1" applyBorder="1" applyAlignment="1">
      <alignment horizontal="center"/>
    </xf>
    <xf numFmtId="182" fontId="3" fillId="0" borderId="10" xfId="0" applyNumberFormat="1" applyFont="1" applyBorder="1" applyAlignment="1">
      <alignment horizontal="center"/>
    </xf>
    <xf numFmtId="182" fontId="3" fillId="0" borderId="0" xfId="0" applyNumberFormat="1" applyFont="1" applyAlignment="1">
      <alignment horizontal="center"/>
    </xf>
    <xf numFmtId="183" fontId="4" fillId="0" borderId="12" xfId="0" applyNumberFormat="1" applyFont="1" applyBorder="1" applyAlignment="1">
      <alignment horizontal="center"/>
    </xf>
    <xf numFmtId="183" fontId="3" fillId="0" borderId="0" xfId="0" applyNumberFormat="1" applyFont="1" applyAlignment="1">
      <alignment horizontal="center"/>
    </xf>
    <xf numFmtId="183" fontId="3" fillId="0" borderId="10" xfId="0" applyNumberFormat="1" applyFont="1" applyBorder="1" applyAlignment="1">
      <alignment horizontal="center"/>
    </xf>
    <xf numFmtId="183" fontId="3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181" fontId="3" fillId="0" borderId="10" xfId="54" applyNumberFormat="1" applyFont="1" applyBorder="1" applyAlignment="1">
      <alignment horizontal="center"/>
      <protection/>
    </xf>
    <xf numFmtId="181" fontId="4" fillId="0" borderId="10" xfId="53" applyNumberFormat="1" applyFont="1" applyBorder="1" applyAlignment="1">
      <alignment horizontal="center"/>
      <protection/>
    </xf>
    <xf numFmtId="0" fontId="5" fillId="0" borderId="10" xfId="53" applyFont="1" applyBorder="1" applyAlignment="1">
      <alignment horizontal="center"/>
      <protection/>
    </xf>
    <xf numFmtId="182" fontId="4" fillId="0" borderId="10" xfId="53" applyNumberFormat="1" applyFont="1" applyBorder="1" applyAlignment="1">
      <alignment horizontal="center"/>
      <protection/>
    </xf>
    <xf numFmtId="181" fontId="3" fillId="0" borderId="13" xfId="53" applyNumberFormat="1" applyFont="1" applyBorder="1" applyAlignment="1">
      <alignment horizontal="center"/>
      <protection/>
    </xf>
    <xf numFmtId="0" fontId="6" fillId="0" borderId="14" xfId="53" applyFont="1" applyBorder="1" applyAlignment="1">
      <alignment horizontal="center"/>
      <protection/>
    </xf>
    <xf numFmtId="181" fontId="3" fillId="0" borderId="11" xfId="53" applyNumberFormat="1" applyFont="1" applyBorder="1" applyAlignment="1">
      <alignment horizontal="center"/>
      <protection/>
    </xf>
    <xf numFmtId="181" fontId="3" fillId="0" borderId="15" xfId="53" applyNumberFormat="1" applyFont="1" applyBorder="1" applyAlignment="1">
      <alignment horizontal="center"/>
      <protection/>
    </xf>
    <xf numFmtId="182" fontId="3" fillId="0" borderId="11" xfId="53" applyNumberFormat="1" applyFont="1" applyBorder="1" applyAlignment="1">
      <alignment horizontal="center"/>
      <protection/>
    </xf>
    <xf numFmtId="182" fontId="3" fillId="0" borderId="15" xfId="53" applyNumberFormat="1" applyFont="1" applyBorder="1" applyAlignment="1">
      <alignment horizontal="center"/>
      <protection/>
    </xf>
    <xf numFmtId="181" fontId="3" fillId="0" borderId="16" xfId="53" applyNumberFormat="1" applyFont="1" applyBorder="1" applyAlignment="1">
      <alignment horizontal="center"/>
      <protection/>
    </xf>
    <xf numFmtId="0" fontId="6" fillId="0" borderId="17" xfId="53" applyFont="1" applyBorder="1" applyAlignment="1">
      <alignment horizontal="center"/>
      <protection/>
    </xf>
    <xf numFmtId="181" fontId="3" fillId="0" borderId="10" xfId="53" applyNumberFormat="1" applyFont="1" applyBorder="1" applyAlignment="1">
      <alignment horizontal="center"/>
      <protection/>
    </xf>
    <xf numFmtId="181" fontId="3" fillId="0" borderId="18" xfId="53" applyNumberFormat="1" applyFont="1" applyBorder="1" applyAlignment="1">
      <alignment horizontal="center"/>
      <protection/>
    </xf>
    <xf numFmtId="182" fontId="3" fillId="0" borderId="10" xfId="53" applyNumberFormat="1" applyFont="1" applyBorder="1" applyAlignment="1">
      <alignment horizontal="center"/>
      <protection/>
    </xf>
    <xf numFmtId="182" fontId="3" fillId="0" borderId="19" xfId="53" applyNumberFormat="1" applyFont="1" applyBorder="1" applyAlignment="1">
      <alignment horizontal="center"/>
      <protection/>
    </xf>
    <xf numFmtId="181" fontId="3" fillId="0" borderId="20" xfId="53" applyNumberFormat="1" applyFont="1" applyBorder="1" applyAlignment="1">
      <alignment horizontal="center"/>
      <protection/>
    </xf>
    <xf numFmtId="182" fontId="3" fillId="0" borderId="21" xfId="53" applyNumberFormat="1" applyFont="1" applyBorder="1" applyAlignment="1">
      <alignment horizontal="center"/>
      <protection/>
    </xf>
    <xf numFmtId="182" fontId="3" fillId="0" borderId="10" xfId="53" applyNumberFormat="1" applyFont="1" applyBorder="1" applyAlignment="1" quotePrefix="1">
      <alignment horizontal="center"/>
      <protection/>
    </xf>
    <xf numFmtId="181" fontId="3" fillId="0" borderId="22" xfId="53" applyNumberFormat="1" applyFont="1" applyBorder="1" applyAlignment="1">
      <alignment horizontal="center"/>
      <protection/>
    </xf>
    <xf numFmtId="181" fontId="3" fillId="0" borderId="23" xfId="53" applyNumberFormat="1" applyFont="1" applyBorder="1" applyAlignment="1">
      <alignment horizontal="center"/>
      <protection/>
    </xf>
    <xf numFmtId="181" fontId="3" fillId="0" borderId="24" xfId="53" applyNumberFormat="1" applyFont="1" applyBorder="1" applyAlignment="1">
      <alignment horizontal="center"/>
      <protection/>
    </xf>
    <xf numFmtId="182" fontId="3" fillId="0" borderId="23" xfId="53" applyNumberFormat="1" applyFont="1" applyBorder="1" applyAlignment="1">
      <alignment horizontal="center"/>
      <protection/>
    </xf>
    <xf numFmtId="182" fontId="3" fillId="0" borderId="25" xfId="53" applyNumberFormat="1" applyFont="1" applyBorder="1" applyAlignment="1">
      <alignment horizontal="center"/>
      <protection/>
    </xf>
    <xf numFmtId="181" fontId="3" fillId="0" borderId="26" xfId="53" applyNumberFormat="1" applyFont="1" applyBorder="1" applyAlignment="1">
      <alignment horizontal="center"/>
      <protection/>
    </xf>
    <xf numFmtId="181" fontId="3" fillId="0" borderId="12" xfId="53" applyNumberFormat="1" applyFont="1" applyBorder="1" applyAlignment="1">
      <alignment horizontal="center"/>
      <protection/>
    </xf>
    <xf numFmtId="181" fontId="3" fillId="0" borderId="27" xfId="53" applyNumberFormat="1" applyFont="1" applyBorder="1" applyAlignment="1">
      <alignment horizontal="center"/>
      <protection/>
    </xf>
    <xf numFmtId="182" fontId="3" fillId="0" borderId="12" xfId="53" applyNumberFormat="1" applyFont="1" applyBorder="1" applyAlignment="1">
      <alignment horizontal="center"/>
      <protection/>
    </xf>
    <xf numFmtId="182" fontId="3" fillId="0" borderId="28" xfId="53" applyNumberFormat="1" applyFont="1" applyBorder="1" applyAlignment="1">
      <alignment horizontal="center"/>
      <protection/>
    </xf>
    <xf numFmtId="181" fontId="4" fillId="0" borderId="29" xfId="53" applyNumberFormat="1" applyFont="1" applyBorder="1" applyAlignment="1">
      <alignment horizontal="center"/>
      <protection/>
    </xf>
    <xf numFmtId="0" fontId="5" fillId="0" borderId="30" xfId="53" applyFont="1" applyBorder="1" applyAlignment="1">
      <alignment horizontal="center"/>
      <protection/>
    </xf>
    <xf numFmtId="182" fontId="4" fillId="0" borderId="29" xfId="53" applyNumberFormat="1" applyFont="1" applyBorder="1" applyAlignment="1">
      <alignment horizontal="center"/>
      <protection/>
    </xf>
    <xf numFmtId="181" fontId="3" fillId="0" borderId="0" xfId="53" applyNumberFormat="1" applyFont="1" applyAlignment="1">
      <alignment horizontal="center"/>
      <protection/>
    </xf>
    <xf numFmtId="0" fontId="6" fillId="0" borderId="0" xfId="53" applyFont="1" applyAlignment="1">
      <alignment horizontal="center"/>
      <protection/>
    </xf>
    <xf numFmtId="182" fontId="3" fillId="0" borderId="0" xfId="53" applyNumberFormat="1" applyFont="1" applyAlignment="1">
      <alignment horizontal="center"/>
      <protection/>
    </xf>
    <xf numFmtId="181" fontId="4" fillId="0" borderId="12" xfId="54" applyNumberFormat="1" applyFont="1" applyBorder="1" applyAlignment="1">
      <alignment horizontal="center"/>
      <protection/>
    </xf>
    <xf numFmtId="0" fontId="4" fillId="0" borderId="12" xfId="54" applyFont="1" applyBorder="1" applyAlignment="1">
      <alignment horizontal="center"/>
      <protection/>
    </xf>
    <xf numFmtId="182" fontId="4" fillId="0" borderId="12" xfId="54" applyNumberFormat="1" applyFont="1" applyBorder="1" applyAlignment="1">
      <alignment horizontal="center"/>
      <protection/>
    </xf>
    <xf numFmtId="183" fontId="4" fillId="0" borderId="12" xfId="54" applyNumberFormat="1" applyFont="1" applyBorder="1" applyAlignment="1">
      <alignment horizontal="center"/>
      <protection/>
    </xf>
    <xf numFmtId="0" fontId="4" fillId="0" borderId="0" xfId="54" applyFont="1" applyBorder="1" applyAlignment="1">
      <alignment horizontal="center"/>
      <protection/>
    </xf>
    <xf numFmtId="181" fontId="3" fillId="0" borderId="11" xfId="54" applyNumberFormat="1" applyFont="1" applyBorder="1" applyAlignment="1">
      <alignment horizontal="center"/>
      <protection/>
    </xf>
    <xf numFmtId="0" fontId="3" fillId="0" borderId="11" xfId="54" applyFont="1" applyBorder="1" applyAlignment="1">
      <alignment horizontal="center"/>
      <protection/>
    </xf>
    <xf numFmtId="182" fontId="3" fillId="0" borderId="11" xfId="54" applyNumberFormat="1" applyFont="1" applyBorder="1" applyAlignment="1">
      <alignment horizontal="center"/>
      <protection/>
    </xf>
    <xf numFmtId="183" fontId="3" fillId="0" borderId="11" xfId="54" applyNumberFormat="1" applyFont="1" applyBorder="1" applyAlignment="1">
      <alignment horizontal="center"/>
      <protection/>
    </xf>
    <xf numFmtId="0" fontId="3" fillId="0" borderId="0" xfId="54" applyFont="1" applyBorder="1" applyAlignment="1">
      <alignment horizontal="center"/>
      <protection/>
    </xf>
    <xf numFmtId="0" fontId="3" fillId="0" borderId="10" xfId="54" applyFont="1" applyBorder="1" applyAlignment="1">
      <alignment horizontal="center"/>
      <protection/>
    </xf>
    <xf numFmtId="182" fontId="3" fillId="0" borderId="10" xfId="54" applyNumberFormat="1" applyFont="1" applyBorder="1" applyAlignment="1">
      <alignment horizontal="center"/>
      <protection/>
    </xf>
    <xf numFmtId="183" fontId="3" fillId="0" borderId="10" xfId="54" applyNumberFormat="1" applyFont="1" applyBorder="1" applyAlignment="1">
      <alignment horizontal="center"/>
      <protection/>
    </xf>
    <xf numFmtId="181" fontId="4" fillId="0" borderId="10" xfId="54" applyNumberFormat="1" applyFont="1" applyBorder="1" applyAlignment="1">
      <alignment horizontal="center"/>
      <protection/>
    </xf>
    <xf numFmtId="0" fontId="4" fillId="0" borderId="10" xfId="54" applyFont="1" applyBorder="1" applyAlignment="1">
      <alignment horizontal="center"/>
      <protection/>
    </xf>
    <xf numFmtId="182" fontId="4" fillId="0" borderId="10" xfId="54" applyNumberFormat="1" applyFont="1" applyBorder="1" applyAlignment="1">
      <alignment horizontal="center"/>
      <protection/>
    </xf>
    <xf numFmtId="183" fontId="4" fillId="0" borderId="10" xfId="54" applyNumberFormat="1" applyFont="1" applyBorder="1" applyAlignment="1">
      <alignment horizontal="center"/>
      <protection/>
    </xf>
    <xf numFmtId="181" fontId="3" fillId="0" borderId="0" xfId="54" applyNumberFormat="1" applyFont="1" applyBorder="1" applyAlignment="1">
      <alignment horizontal="center"/>
      <protection/>
    </xf>
    <xf numFmtId="182" fontId="3" fillId="0" borderId="0" xfId="54" applyNumberFormat="1" applyFont="1" applyBorder="1" applyAlignment="1">
      <alignment horizontal="center"/>
      <protection/>
    </xf>
    <xf numFmtId="183" fontId="3" fillId="0" borderId="0" xfId="54" applyNumberFormat="1" applyFont="1" applyBorder="1" applyAlignment="1">
      <alignment horizontal="center"/>
      <protection/>
    </xf>
    <xf numFmtId="0" fontId="3" fillId="0" borderId="0" xfId="0" applyFont="1" applyBorder="1" applyAlignment="1">
      <alignment/>
    </xf>
    <xf numFmtId="0" fontId="10" fillId="0" borderId="0" xfId="52" applyFont="1" applyFill="1">
      <alignment/>
      <protection/>
    </xf>
    <xf numFmtId="0" fontId="4" fillId="0" borderId="0" xfId="52" applyFont="1" applyFill="1" applyAlignment="1">
      <alignment horizontal="center"/>
      <protection/>
    </xf>
    <xf numFmtId="0" fontId="3" fillId="0" borderId="0" xfId="52" applyFont="1" applyFill="1">
      <alignment/>
      <protection/>
    </xf>
    <xf numFmtId="0" fontId="9" fillId="0" borderId="0" xfId="52" applyFont="1" applyFill="1" applyAlignment="1">
      <alignment horizontal="center" vertical="center"/>
      <protection/>
    </xf>
    <xf numFmtId="0" fontId="13" fillId="33" borderId="0" xfId="52" applyFont="1" applyFill="1" applyAlignment="1">
      <alignment horizontal="center" vertical="center"/>
      <protection/>
    </xf>
    <xf numFmtId="0" fontId="13" fillId="0" borderId="0" xfId="52" applyFont="1" applyFill="1" applyAlignment="1">
      <alignment horizontal="center" vertical="center"/>
      <protection/>
    </xf>
    <xf numFmtId="0" fontId="13" fillId="33" borderId="0" xfId="52" applyFont="1" applyFill="1" applyAlignment="1" applyProtection="1">
      <alignment horizontal="center" vertical="center"/>
      <protection/>
    </xf>
    <xf numFmtId="0" fontId="10" fillId="0" borderId="0" xfId="52" applyFont="1" applyFill="1" applyAlignment="1">
      <alignment horizontal="center" vertical="center"/>
      <protection/>
    </xf>
    <xf numFmtId="0" fontId="4" fillId="0" borderId="0" xfId="52" applyFont="1" applyFill="1" applyAlignment="1">
      <alignment horizontal="center" vertical="center"/>
      <protection/>
    </xf>
    <xf numFmtId="0" fontId="3" fillId="0" borderId="0" xfId="52" applyFont="1" applyFill="1" applyAlignment="1">
      <alignment horizontal="center" vertical="center"/>
      <protection/>
    </xf>
    <xf numFmtId="0" fontId="1" fillId="0" borderId="0" xfId="52" applyFont="1" applyFill="1" applyAlignment="1">
      <alignment horizontal="center" vertical="center"/>
      <protection/>
    </xf>
    <xf numFmtId="181" fontId="3" fillId="0" borderId="0" xfId="52" applyNumberFormat="1" applyFont="1" applyFill="1" applyAlignment="1">
      <alignment horizontal="center" vertical="center"/>
      <protection/>
    </xf>
    <xf numFmtId="182" fontId="3" fillId="0" borderId="0" xfId="52" applyNumberFormat="1" applyFont="1" applyFill="1" applyAlignment="1">
      <alignment horizontal="center" vertical="center"/>
      <protection/>
    </xf>
    <xf numFmtId="183" fontId="3" fillId="0" borderId="0" xfId="52" applyNumberFormat="1" applyFont="1" applyFill="1" applyAlignment="1">
      <alignment horizontal="center" vertical="center"/>
      <protection/>
    </xf>
    <xf numFmtId="0" fontId="9" fillId="0" borderId="0" xfId="52" applyFont="1" applyFill="1" applyAlignment="1" applyProtection="1">
      <alignment horizontal="center" vertical="center"/>
      <protection/>
    </xf>
    <xf numFmtId="0" fontId="3" fillId="0" borderId="0" xfId="52" applyFont="1" applyFill="1" applyAlignment="1" applyProtection="1">
      <alignment horizontal="center" vertical="center"/>
      <protection/>
    </xf>
    <xf numFmtId="0" fontId="1" fillId="0" borderId="0" xfId="52" applyFont="1" applyFill="1" applyAlignment="1" applyProtection="1">
      <alignment horizontal="center" vertical="center"/>
      <protection/>
    </xf>
    <xf numFmtId="0" fontId="2" fillId="0" borderId="0" xfId="52" applyFont="1" applyFill="1" applyAlignment="1" applyProtection="1">
      <alignment horizontal="center" vertical="center"/>
      <protection/>
    </xf>
    <xf numFmtId="181" fontId="1" fillId="0" borderId="0" xfId="52" applyNumberFormat="1" applyFont="1" applyFill="1" applyAlignment="1" applyProtection="1">
      <alignment horizontal="center" vertical="center"/>
      <protection/>
    </xf>
    <xf numFmtId="182" fontId="1" fillId="0" borderId="0" xfId="52" applyNumberFormat="1" applyFont="1" applyFill="1" applyAlignment="1" applyProtection="1">
      <alignment horizontal="center" vertical="center"/>
      <protection/>
    </xf>
    <xf numFmtId="183" fontId="1" fillId="0" borderId="0" xfId="52" applyNumberFormat="1" applyFont="1" applyFill="1" applyAlignment="1" applyProtection="1">
      <alignment horizontal="center" vertical="center"/>
      <protection/>
    </xf>
    <xf numFmtId="183" fontId="1" fillId="0" borderId="0" xfId="52" applyNumberFormat="1" applyFont="1" applyFill="1" applyBorder="1" applyAlignment="1" applyProtection="1">
      <alignment horizontal="center" vertical="center"/>
      <protection/>
    </xf>
    <xf numFmtId="0" fontId="1" fillId="0" borderId="0" xfId="52" applyFont="1" applyFill="1" applyBorder="1" applyAlignment="1" applyProtection="1">
      <alignment horizontal="center" vertical="center"/>
      <protection/>
    </xf>
    <xf numFmtId="0" fontId="3" fillId="0" borderId="0" xfId="52" applyFont="1" applyFill="1" applyBorder="1" applyAlignment="1" applyProtection="1">
      <alignment horizontal="center" vertical="center"/>
      <protection/>
    </xf>
    <xf numFmtId="0" fontId="1" fillId="0" borderId="0" xfId="52" applyFont="1" applyFill="1" applyAlignment="1" applyProtection="1">
      <alignment vertical="center"/>
      <protection/>
    </xf>
    <xf numFmtId="0" fontId="13" fillId="33" borderId="0" xfId="52" applyFont="1" applyFill="1" applyBorder="1" applyAlignment="1" applyProtection="1">
      <alignment horizontal="center" vertical="center"/>
      <protection/>
    </xf>
    <xf numFmtId="0" fontId="13" fillId="0" borderId="0" xfId="52" applyFont="1" applyFill="1" applyBorder="1" applyAlignment="1" applyProtection="1">
      <alignment horizontal="center" vertical="center"/>
      <protection/>
    </xf>
    <xf numFmtId="0" fontId="2" fillId="0" borderId="0" xfId="52" applyFont="1" applyFill="1" applyAlignment="1">
      <alignment horizontal="center" vertical="center"/>
      <protection/>
    </xf>
    <xf numFmtId="0" fontId="17" fillId="0" borderId="0" xfId="52" applyFont="1" applyFill="1" applyAlignment="1">
      <alignment horizontal="center" vertical="center"/>
      <protection/>
    </xf>
    <xf numFmtId="0" fontId="17" fillId="0" borderId="0" xfId="52" applyFont="1" applyFill="1" applyBorder="1" applyAlignment="1">
      <alignment horizontal="center" vertical="center"/>
      <protection/>
    </xf>
    <xf numFmtId="181" fontId="17" fillId="0" borderId="0" xfId="52" applyNumberFormat="1" applyFont="1" applyFill="1" applyBorder="1" applyAlignment="1" applyProtection="1">
      <alignment horizontal="center" vertical="center"/>
      <protection locked="0"/>
    </xf>
    <xf numFmtId="182" fontId="17" fillId="0" borderId="0" xfId="52" applyNumberFormat="1" applyFont="1" applyFill="1" applyBorder="1" applyAlignment="1" applyProtection="1">
      <alignment horizontal="center" vertical="center"/>
      <protection locked="0"/>
    </xf>
    <xf numFmtId="183" fontId="17" fillId="0" borderId="0" xfId="52" applyNumberFormat="1" applyFont="1" applyFill="1" applyBorder="1" applyAlignment="1" applyProtection="1">
      <alignment horizontal="center" vertical="center"/>
      <protection locked="0"/>
    </xf>
    <xf numFmtId="0" fontId="8" fillId="0" borderId="0" xfId="52" applyFont="1" applyFill="1" applyBorder="1" applyAlignment="1" applyProtection="1">
      <alignment horizontal="center" vertical="center"/>
      <protection/>
    </xf>
    <xf numFmtId="0" fontId="17" fillId="0" borderId="0" xfId="52" applyFont="1" applyFill="1" applyAlignment="1" applyProtection="1">
      <alignment horizontal="center" vertical="center"/>
      <protection/>
    </xf>
    <xf numFmtId="181" fontId="17" fillId="0" borderId="0" xfId="52" applyNumberFormat="1" applyFont="1" applyFill="1" applyAlignment="1" applyProtection="1">
      <alignment horizontal="center" vertical="center"/>
      <protection/>
    </xf>
    <xf numFmtId="182" fontId="17" fillId="0" borderId="0" xfId="52" applyNumberFormat="1" applyFont="1" applyFill="1" applyAlignment="1" applyProtection="1">
      <alignment horizontal="center" vertical="center"/>
      <protection/>
    </xf>
    <xf numFmtId="183" fontId="17" fillId="0" borderId="0" xfId="52" applyNumberFormat="1" applyFont="1" applyFill="1" applyAlignment="1" applyProtection="1">
      <alignment horizontal="center" vertical="center"/>
      <protection/>
    </xf>
    <xf numFmtId="0" fontId="18" fillId="33" borderId="0" xfId="52" applyFont="1" applyFill="1" applyAlignment="1">
      <alignment horizontal="center" vertical="center"/>
      <protection/>
    </xf>
    <xf numFmtId="181" fontId="17" fillId="0" borderId="0" xfId="52" applyNumberFormat="1" applyFont="1" applyFill="1" applyAlignment="1">
      <alignment horizontal="center" vertical="center"/>
      <protection/>
    </xf>
    <xf numFmtId="182" fontId="17" fillId="0" borderId="0" xfId="52" applyNumberFormat="1" applyFont="1" applyFill="1" applyAlignment="1">
      <alignment horizontal="center" vertical="center"/>
      <protection/>
    </xf>
    <xf numFmtId="183" fontId="17" fillId="0" borderId="0" xfId="52" applyNumberFormat="1" applyFont="1" applyFill="1" applyAlignment="1">
      <alignment horizontal="center" vertical="center"/>
      <protection/>
    </xf>
    <xf numFmtId="0" fontId="18" fillId="33" borderId="0" xfId="52" applyFont="1" applyFill="1" applyAlignment="1" applyProtection="1">
      <alignment horizontal="center" vertical="center"/>
      <protection/>
    </xf>
    <xf numFmtId="181" fontId="1" fillId="0" borderId="0" xfId="52" applyNumberFormat="1" applyFont="1" applyFill="1" applyAlignment="1">
      <alignment horizontal="center" vertical="center"/>
      <protection/>
    </xf>
    <xf numFmtId="182" fontId="1" fillId="0" borderId="0" xfId="52" applyNumberFormat="1" applyFont="1" applyFill="1" applyAlignment="1">
      <alignment horizontal="center" vertical="center"/>
      <protection/>
    </xf>
    <xf numFmtId="183" fontId="1" fillId="0" borderId="0" xfId="52" applyNumberFormat="1" applyFont="1" applyFill="1" applyAlignment="1">
      <alignment horizontal="center" vertical="center"/>
      <protection/>
    </xf>
    <xf numFmtId="0" fontId="1" fillId="0" borderId="0" xfId="52" applyFont="1" applyFill="1" applyBorder="1" applyAlignment="1" applyProtection="1">
      <alignment vertical="center"/>
      <protection locked="0"/>
    </xf>
    <xf numFmtId="0" fontId="1" fillId="0" borderId="0" xfId="52" applyFont="1" applyFill="1" applyBorder="1" applyAlignment="1" applyProtection="1">
      <alignment horizontal="center" vertical="center"/>
      <protection locked="0"/>
    </xf>
    <xf numFmtId="181" fontId="1" fillId="0" borderId="0" xfId="52" applyNumberFormat="1" applyFont="1" applyFill="1" applyBorder="1" applyAlignment="1" applyProtection="1">
      <alignment horizontal="center" vertical="center"/>
      <protection locked="0"/>
    </xf>
    <xf numFmtId="181" fontId="1" fillId="0" borderId="0" xfId="52" applyNumberFormat="1" applyFont="1" applyFill="1" applyBorder="1" applyAlignment="1" applyProtection="1">
      <alignment horizontal="center"/>
      <protection locked="0"/>
    </xf>
    <xf numFmtId="182" fontId="14" fillId="0" borderId="0" xfId="52" applyNumberFormat="1" applyFont="1" applyBorder="1" applyAlignment="1">
      <alignment horizontal="center"/>
      <protection/>
    </xf>
    <xf numFmtId="182" fontId="1" fillId="0" borderId="0" xfId="52" applyNumberFormat="1" applyFont="1" applyFill="1" applyBorder="1" applyAlignment="1" applyProtection="1">
      <alignment horizontal="center" vertical="center"/>
      <protection locked="0"/>
    </xf>
    <xf numFmtId="183" fontId="1" fillId="0" borderId="0" xfId="52" applyNumberFormat="1" applyFont="1" applyFill="1" applyBorder="1" applyAlignment="1" applyProtection="1">
      <alignment horizontal="center" vertical="center"/>
      <protection locked="0"/>
    </xf>
    <xf numFmtId="182" fontId="1" fillId="0" borderId="0" xfId="52" applyNumberFormat="1" applyFont="1" applyFill="1" applyAlignment="1" applyProtection="1">
      <alignment horizontal="center" vertical="center"/>
      <protection locked="0"/>
    </xf>
    <xf numFmtId="0" fontId="1" fillId="0" borderId="10" xfId="52" applyFont="1" applyFill="1" applyBorder="1" applyAlignment="1" applyProtection="1">
      <alignment horizontal="center" vertical="center"/>
      <protection/>
    </xf>
    <xf numFmtId="0" fontId="3" fillId="0" borderId="10" xfId="52" applyFont="1" applyFill="1" applyBorder="1" applyAlignment="1" applyProtection="1">
      <alignment horizontal="center" vertical="center"/>
      <protection/>
    </xf>
    <xf numFmtId="0" fontId="3" fillId="0" borderId="31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>
      <alignment/>
      <protection/>
    </xf>
    <xf numFmtId="0" fontId="20" fillId="0" borderId="0" xfId="52" applyFont="1" applyFill="1" applyAlignment="1" applyProtection="1">
      <alignment vertical="center"/>
      <protection/>
    </xf>
    <xf numFmtId="0" fontId="20" fillId="0" borderId="0" xfId="52" applyFont="1" applyFill="1" applyAlignment="1" applyProtection="1">
      <alignment horizontal="center" vertical="center"/>
      <protection/>
    </xf>
    <xf numFmtId="0" fontId="20" fillId="34" borderId="0" xfId="52" applyFont="1" applyFill="1" applyBorder="1" applyAlignment="1">
      <alignment horizontal="center"/>
      <protection/>
    </xf>
    <xf numFmtId="0" fontId="20" fillId="35" borderId="10" xfId="0" applyFont="1" applyFill="1" applyBorder="1" applyAlignment="1">
      <alignment horizontal="center" vertic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Alignment="1">
      <alignment horizontal="center" vertical="center"/>
      <protection/>
    </xf>
    <xf numFmtId="0" fontId="13" fillId="0" borderId="0" xfId="52" applyFont="1" applyFill="1" applyAlignment="1">
      <alignment horizontal="center"/>
      <protection/>
    </xf>
    <xf numFmtId="0" fontId="4" fillId="35" borderId="32" xfId="52" applyFont="1" applyFill="1" applyBorder="1" applyAlignment="1">
      <alignment horizontal="center"/>
      <protection/>
    </xf>
    <xf numFmtId="0" fontId="9" fillId="35" borderId="0" xfId="52" applyFont="1" applyFill="1" applyBorder="1" applyAlignment="1">
      <alignment horizontal="center" vertical="center"/>
      <protection/>
    </xf>
    <xf numFmtId="0" fontId="15" fillId="35" borderId="0" xfId="52" applyFont="1" applyFill="1" applyBorder="1">
      <alignment/>
      <protection/>
    </xf>
    <xf numFmtId="185" fontId="0" fillId="35" borderId="0" xfId="52" applyNumberFormat="1" applyFont="1" applyFill="1" applyBorder="1" applyAlignment="1">
      <alignment horizontal="center" vertical="center"/>
      <protection/>
    </xf>
    <xf numFmtId="0" fontId="0" fillId="35" borderId="0" xfId="52" applyFont="1" applyFill="1" applyBorder="1">
      <alignment/>
      <protection/>
    </xf>
    <xf numFmtId="0" fontId="0" fillId="35" borderId="0" xfId="52" applyFont="1" applyFill="1" applyBorder="1" applyAlignment="1">
      <alignment horizontal="center"/>
      <protection/>
    </xf>
    <xf numFmtId="182" fontId="0" fillId="35" borderId="0" xfId="52" applyNumberFormat="1" applyFont="1" applyFill="1" applyBorder="1" applyAlignment="1">
      <alignment horizontal="center"/>
      <protection/>
    </xf>
    <xf numFmtId="0" fontId="19" fillId="35" borderId="0" xfId="52" applyFont="1" applyFill="1" applyBorder="1" applyAlignment="1">
      <alignment horizontal="center"/>
      <protection/>
    </xf>
    <xf numFmtId="0" fontId="19" fillId="35" borderId="0" xfId="52" applyFont="1" applyFill="1" applyBorder="1">
      <alignment/>
      <protection/>
    </xf>
    <xf numFmtId="182" fontId="19" fillId="35" borderId="0" xfId="52" applyNumberFormat="1" applyFont="1" applyFill="1" applyBorder="1" applyAlignment="1">
      <alignment horizontal="center"/>
      <protection/>
    </xf>
    <xf numFmtId="0" fontId="0" fillId="35" borderId="0" xfId="52" applyFont="1" applyFill="1" applyBorder="1" applyAlignment="1">
      <alignment horizontal="center" vertical="center"/>
      <protection/>
    </xf>
    <xf numFmtId="0" fontId="19" fillId="35" borderId="0" xfId="0" applyFont="1" applyFill="1" applyBorder="1" applyAlignment="1">
      <alignment horizontal="center"/>
    </xf>
    <xf numFmtId="0" fontId="19" fillId="35" borderId="0" xfId="0" applyFont="1" applyFill="1" applyBorder="1" applyAlignment="1">
      <alignment/>
    </xf>
    <xf numFmtId="182" fontId="19" fillId="35" borderId="0" xfId="0" applyNumberFormat="1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13" fillId="35" borderId="0" xfId="52" applyFont="1" applyFill="1" applyBorder="1" applyAlignment="1">
      <alignment horizontal="center" vertical="center"/>
      <protection/>
    </xf>
    <xf numFmtId="0" fontId="19" fillId="35" borderId="33" xfId="52" applyFont="1" applyFill="1" applyBorder="1" applyAlignment="1">
      <alignment horizontal="center"/>
      <protection/>
    </xf>
    <xf numFmtId="0" fontId="19" fillId="35" borderId="34" xfId="52" applyFont="1" applyFill="1" applyBorder="1" applyAlignment="1">
      <alignment horizontal="center"/>
      <protection/>
    </xf>
    <xf numFmtId="0" fontId="19" fillId="35" borderId="33" xfId="0" applyFont="1" applyFill="1" applyBorder="1" applyAlignment="1">
      <alignment horizontal="center"/>
    </xf>
    <xf numFmtId="0" fontId="19" fillId="35" borderId="34" xfId="0" applyFont="1" applyFill="1" applyBorder="1" applyAlignment="1">
      <alignment horizontal="center"/>
    </xf>
    <xf numFmtId="0" fontId="13" fillId="36" borderId="35" xfId="52" applyFont="1" applyFill="1" applyBorder="1" applyAlignment="1">
      <alignment horizontal="center"/>
      <protection/>
    </xf>
    <xf numFmtId="0" fontId="13" fillId="36" borderId="36" xfId="52" applyFont="1" applyFill="1" applyBorder="1" applyAlignment="1">
      <alignment horizontal="center"/>
      <protection/>
    </xf>
    <xf numFmtId="182" fontId="13" fillId="36" borderId="36" xfId="52" applyNumberFormat="1" applyFont="1" applyFill="1" applyBorder="1" applyAlignment="1">
      <alignment horizontal="center"/>
      <protection/>
    </xf>
    <xf numFmtId="0" fontId="13" fillId="36" borderId="37" xfId="52" applyFont="1" applyFill="1" applyBorder="1" applyAlignment="1">
      <alignment horizontal="center"/>
      <protection/>
    </xf>
    <xf numFmtId="0" fontId="13" fillId="36" borderId="35" xfId="52" applyFont="1" applyFill="1" applyBorder="1" applyAlignment="1">
      <alignment horizontal="center" vertical="center"/>
      <protection/>
    </xf>
    <xf numFmtId="0" fontId="13" fillId="36" borderId="35" xfId="52" applyFont="1" applyFill="1" applyBorder="1" applyAlignment="1" applyProtection="1">
      <alignment horizontal="center" vertical="center"/>
      <protection/>
    </xf>
    <xf numFmtId="0" fontId="0" fillId="35" borderId="10" xfId="52" applyFont="1" applyFill="1" applyBorder="1" applyAlignment="1">
      <alignment horizontal="center" vertical="center"/>
      <protection/>
    </xf>
    <xf numFmtId="0" fontId="0" fillId="35" borderId="31" xfId="52" applyFont="1" applyFill="1" applyBorder="1" applyAlignment="1">
      <alignment horizontal="center" vertical="center"/>
      <protection/>
    </xf>
    <xf numFmtId="0" fontId="0" fillId="35" borderId="32" xfId="52" applyFont="1" applyFill="1" applyBorder="1" applyAlignment="1">
      <alignment horizontal="center" vertical="center"/>
      <protection/>
    </xf>
    <xf numFmtId="0" fontId="13" fillId="36" borderId="38" xfId="52" applyFont="1" applyFill="1" applyBorder="1" applyAlignment="1">
      <alignment horizontal="center" vertical="center"/>
      <protection/>
    </xf>
    <xf numFmtId="0" fontId="13" fillId="36" borderId="39" xfId="52" applyFont="1" applyFill="1" applyBorder="1" applyAlignment="1">
      <alignment horizontal="center"/>
      <protection/>
    </xf>
    <xf numFmtId="0" fontId="13" fillId="36" borderId="40" xfId="52" applyFont="1" applyFill="1" applyBorder="1" applyAlignment="1">
      <alignment horizontal="center"/>
      <protection/>
    </xf>
    <xf numFmtId="0" fontId="13" fillId="36" borderId="38" xfId="52" applyFont="1" applyFill="1" applyBorder="1" applyAlignment="1">
      <alignment horizontal="center"/>
      <protection/>
    </xf>
    <xf numFmtId="0" fontId="3" fillId="35" borderId="11" xfId="0" applyFont="1" applyFill="1" applyBorder="1" applyAlignment="1" applyProtection="1">
      <alignment horizontal="center" vertical="center"/>
      <protection/>
    </xf>
    <xf numFmtId="0" fontId="22" fillId="0" borderId="0" xfId="52" applyFont="1" applyBorder="1" applyAlignment="1">
      <alignment horizontal="center"/>
      <protection/>
    </xf>
    <xf numFmtId="0" fontId="22" fillId="0" borderId="0" xfId="52" applyFont="1" applyAlignment="1">
      <alignment horizontal="center"/>
      <protection/>
    </xf>
    <xf numFmtId="0" fontId="4" fillId="0" borderId="0" xfId="52" applyFont="1" applyFill="1" applyBorder="1" applyAlignment="1" applyProtection="1">
      <alignment horizontal="center"/>
      <protection locked="0"/>
    </xf>
    <xf numFmtId="0" fontId="4" fillId="0" borderId="0" xfId="52" applyFont="1" applyFill="1" applyBorder="1" applyAlignment="1">
      <alignment horizontal="center"/>
      <protection/>
    </xf>
    <xf numFmtId="0" fontId="22" fillId="0" borderId="41" xfId="52" applyFont="1" applyBorder="1" applyAlignment="1">
      <alignment horizontal="center"/>
      <protection/>
    </xf>
    <xf numFmtId="0" fontId="20" fillId="0" borderId="0" xfId="52" applyFont="1" applyBorder="1" applyAlignment="1">
      <alignment horizontal="center"/>
      <protection/>
    </xf>
    <xf numFmtId="0" fontId="23" fillId="0" borderId="0" xfId="52" applyFont="1" applyBorder="1" applyAlignment="1">
      <alignment horizontal="center"/>
      <protection/>
    </xf>
    <xf numFmtId="0" fontId="23" fillId="0" borderId="41" xfId="52" applyFont="1" applyBorder="1" applyAlignment="1">
      <alignment horizontal="center"/>
      <protection/>
    </xf>
    <xf numFmtId="0" fontId="23" fillId="0" borderId="42" xfId="52" applyFont="1" applyBorder="1" applyAlignment="1">
      <alignment horizontal="center"/>
      <protection/>
    </xf>
    <xf numFmtId="0" fontId="20" fillId="0" borderId="34" xfId="52" applyFont="1" applyBorder="1" applyAlignment="1">
      <alignment horizontal="center"/>
      <protection/>
    </xf>
    <xf numFmtId="0" fontId="23" fillId="0" borderId="34" xfId="52" applyFont="1" applyBorder="1" applyAlignment="1">
      <alignment horizontal="center"/>
      <protection/>
    </xf>
    <xf numFmtId="0" fontId="23" fillId="0" borderId="43" xfId="52" applyFont="1" applyBorder="1" applyAlignment="1">
      <alignment horizontal="center"/>
      <protection/>
    </xf>
    <xf numFmtId="0" fontId="20" fillId="0" borderId="41" xfId="52" applyFont="1" applyBorder="1" applyAlignment="1">
      <alignment horizontal="center"/>
      <protection/>
    </xf>
    <xf numFmtId="0" fontId="20" fillId="0" borderId="44" xfId="52" applyFont="1" applyBorder="1" applyAlignment="1">
      <alignment horizontal="center"/>
      <protection/>
    </xf>
    <xf numFmtId="0" fontId="20" fillId="0" borderId="42" xfId="52" applyFont="1" applyBorder="1" applyAlignment="1">
      <alignment horizontal="center"/>
      <protection/>
    </xf>
    <xf numFmtId="0" fontId="20" fillId="0" borderId="43" xfId="52" applyFont="1" applyBorder="1" applyAlignment="1">
      <alignment horizontal="center"/>
      <protection/>
    </xf>
    <xf numFmtId="0" fontId="23" fillId="0" borderId="44" xfId="52" applyFont="1" applyBorder="1" applyAlignment="1">
      <alignment horizontal="center"/>
      <protection/>
    </xf>
    <xf numFmtId="0" fontId="20" fillId="0" borderId="0" xfId="52" applyFont="1" applyAlignment="1">
      <alignment horizontal="center"/>
      <protection/>
    </xf>
    <xf numFmtId="0" fontId="3" fillId="35" borderId="10" xfId="52" applyFont="1" applyFill="1" applyBorder="1" applyAlignment="1" applyProtection="1">
      <alignment horizontal="center" vertical="center"/>
      <protection/>
    </xf>
    <xf numFmtId="0" fontId="1" fillId="35" borderId="45" xfId="52" applyFont="1" applyFill="1" applyBorder="1" applyAlignment="1" applyProtection="1">
      <alignment horizontal="center" vertical="center"/>
      <protection/>
    </xf>
    <xf numFmtId="0" fontId="1" fillId="35" borderId="46" xfId="52" applyFont="1" applyFill="1" applyBorder="1" applyAlignment="1" applyProtection="1">
      <alignment horizontal="center" vertical="center"/>
      <protection/>
    </xf>
    <xf numFmtId="0" fontId="1" fillId="35" borderId="47" xfId="52" applyFont="1" applyFill="1" applyBorder="1" applyAlignment="1" applyProtection="1">
      <alignment horizontal="center" vertical="center"/>
      <protection/>
    </xf>
    <xf numFmtId="0" fontId="8" fillId="35" borderId="11" xfId="52" applyFont="1" applyFill="1" applyBorder="1" applyAlignment="1" applyProtection="1">
      <alignment horizontal="center" vertical="center"/>
      <protection/>
    </xf>
    <xf numFmtId="0" fontId="17" fillId="35" borderId="0" xfId="0" applyFont="1" applyFill="1" applyAlignment="1">
      <alignment horizontal="center" vertical="center"/>
    </xf>
    <xf numFmtId="0" fontId="10" fillId="0" borderId="0" xfId="52" applyFont="1" applyFill="1" applyAlignment="1">
      <alignment horizontal="center"/>
      <protection/>
    </xf>
    <xf numFmtId="0" fontId="20" fillId="35" borderId="48" xfId="0" applyNumberFormat="1" applyFont="1" applyFill="1" applyBorder="1" applyAlignment="1" applyProtection="1">
      <alignment horizontal="center" vertical="center"/>
      <protection/>
    </xf>
    <xf numFmtId="0" fontId="21" fillId="37" borderId="49" xfId="0" applyNumberFormat="1" applyFont="1" applyFill="1" applyBorder="1" applyAlignment="1" applyProtection="1">
      <alignment horizontal="center" vertical="center"/>
      <protection/>
    </xf>
    <xf numFmtId="0" fontId="3" fillId="38" borderId="50" xfId="52" applyFont="1" applyFill="1" applyBorder="1" applyAlignment="1">
      <alignment horizontal="center" vertical="center"/>
      <protection/>
    </xf>
    <xf numFmtId="181" fontId="1" fillId="39" borderId="42" xfId="52" applyNumberFormat="1" applyFont="1" applyFill="1" applyBorder="1" applyAlignment="1" applyProtection="1">
      <alignment horizontal="center" vertical="center"/>
      <protection/>
    </xf>
    <xf numFmtId="0" fontId="1" fillId="39" borderId="51" xfId="52" applyFont="1" applyFill="1" applyBorder="1" applyAlignment="1" applyProtection="1">
      <alignment horizontal="center" vertical="center"/>
      <protection/>
    </xf>
    <xf numFmtId="181" fontId="1" fillId="39" borderId="52" xfId="52" applyNumberFormat="1" applyFont="1" applyFill="1" applyBorder="1" applyAlignment="1" applyProtection="1">
      <alignment horizontal="center" vertical="center"/>
      <protection/>
    </xf>
    <xf numFmtId="0" fontId="1" fillId="39" borderId="52" xfId="52" applyFont="1" applyFill="1" applyBorder="1" applyAlignment="1" applyProtection="1">
      <alignment horizontal="center" vertical="center"/>
      <protection/>
    </xf>
    <xf numFmtId="182" fontId="1" fillId="39" borderId="53" xfId="52" applyNumberFormat="1" applyFont="1" applyFill="1" applyBorder="1" applyAlignment="1" applyProtection="1">
      <alignment horizontal="center" vertical="center"/>
      <protection/>
    </xf>
    <xf numFmtId="183" fontId="1" fillId="39" borderId="53" xfId="52" applyNumberFormat="1" applyFont="1" applyFill="1" applyBorder="1" applyAlignment="1" applyProtection="1">
      <alignment horizontal="center" vertical="center"/>
      <protection/>
    </xf>
    <xf numFmtId="0" fontId="1" fillId="39" borderId="54" xfId="52" applyFont="1" applyFill="1" applyBorder="1" applyAlignment="1" applyProtection="1">
      <alignment horizontal="center" vertical="center"/>
      <protection/>
    </xf>
    <xf numFmtId="183" fontId="1" fillId="39" borderId="55" xfId="52" applyNumberFormat="1" applyFont="1" applyFill="1" applyBorder="1" applyAlignment="1" applyProtection="1">
      <alignment horizontal="center" vertical="center"/>
      <protection/>
    </xf>
    <xf numFmtId="181" fontId="3" fillId="38" borderId="42" xfId="52" applyNumberFormat="1" applyFont="1" applyFill="1" applyBorder="1" applyAlignment="1">
      <alignment horizontal="center" vertical="center"/>
      <protection/>
    </xf>
    <xf numFmtId="0" fontId="3" fillId="38" borderId="51" xfId="52" applyFont="1" applyFill="1" applyBorder="1" applyAlignment="1">
      <alignment horizontal="center" vertical="center"/>
      <protection/>
    </xf>
    <xf numFmtId="181" fontId="3" fillId="38" borderId="52" xfId="52" applyNumberFormat="1" applyFont="1" applyFill="1" applyBorder="1" applyAlignment="1">
      <alignment horizontal="center" vertical="center"/>
      <protection/>
    </xf>
    <xf numFmtId="0" fontId="3" fillId="38" borderId="52" xfId="52" applyFont="1" applyFill="1" applyBorder="1" applyAlignment="1">
      <alignment horizontal="center" vertical="center"/>
      <protection/>
    </xf>
    <xf numFmtId="182" fontId="3" fillId="38" borderId="53" xfId="52" applyNumberFormat="1" applyFont="1" applyFill="1" applyBorder="1" applyAlignment="1">
      <alignment horizontal="center" vertical="center"/>
      <protection/>
    </xf>
    <xf numFmtId="0" fontId="3" fillId="38" borderId="56" xfId="52" applyFont="1" applyFill="1" applyBorder="1" applyAlignment="1">
      <alignment horizontal="center" vertical="center"/>
      <protection/>
    </xf>
    <xf numFmtId="183" fontId="3" fillId="38" borderId="53" xfId="52" applyNumberFormat="1" applyFont="1" applyFill="1" applyBorder="1" applyAlignment="1">
      <alignment horizontal="center" vertical="center"/>
      <protection/>
    </xf>
    <xf numFmtId="0" fontId="3" fillId="35" borderId="11" xfId="52" applyFont="1" applyFill="1" applyBorder="1" applyAlignment="1" applyProtection="1">
      <alignment horizontal="center" vertical="center"/>
      <protection/>
    </xf>
    <xf numFmtId="0" fontId="3" fillId="35" borderId="57" xfId="52" applyFont="1" applyFill="1" applyBorder="1" applyAlignment="1" applyProtection="1">
      <alignment horizontal="center" vertical="center"/>
      <protection/>
    </xf>
    <xf numFmtId="0" fontId="1" fillId="39" borderId="56" xfId="52" applyFont="1" applyFill="1" applyBorder="1" applyAlignment="1" applyProtection="1">
      <alignment horizontal="center" vertical="center"/>
      <protection/>
    </xf>
    <xf numFmtId="181" fontId="20" fillId="35" borderId="13" xfId="0" applyNumberFormat="1" applyFont="1" applyFill="1" applyBorder="1" applyAlignment="1" applyProtection="1">
      <alignment horizontal="center" vertical="center"/>
      <protection locked="0"/>
    </xf>
    <xf numFmtId="0" fontId="20" fillId="35" borderId="11" xfId="0" applyFont="1" applyFill="1" applyBorder="1" applyAlignment="1" applyProtection="1">
      <alignment horizontal="center" vertical="center"/>
      <protection/>
    </xf>
    <xf numFmtId="0" fontId="20" fillId="35" borderId="11" xfId="52" applyFont="1" applyFill="1" applyBorder="1" applyAlignment="1" applyProtection="1">
      <alignment horizontal="center" vertical="center"/>
      <protection/>
    </xf>
    <xf numFmtId="182" fontId="20" fillId="35" borderId="11" xfId="0" applyNumberFormat="1" applyFont="1" applyFill="1" applyBorder="1" applyAlignment="1" applyProtection="1">
      <alignment horizontal="center" vertical="center"/>
      <protection locked="0"/>
    </xf>
    <xf numFmtId="183" fontId="20" fillId="35" borderId="11" xfId="0" applyNumberFormat="1" applyFont="1" applyFill="1" applyBorder="1" applyAlignment="1" applyProtection="1">
      <alignment horizontal="center" vertical="center"/>
      <protection locked="0"/>
    </xf>
    <xf numFmtId="0" fontId="20" fillId="35" borderId="48" xfId="0" applyNumberFormat="1" applyFont="1" applyFill="1" applyBorder="1" applyAlignment="1" applyProtection="1">
      <alignment horizontal="center" vertical="center"/>
      <protection/>
    </xf>
    <xf numFmtId="0" fontId="20" fillId="35" borderId="57" xfId="52" applyFont="1" applyFill="1" applyBorder="1" applyAlignment="1" applyProtection="1">
      <alignment horizontal="center" vertical="center"/>
      <protection/>
    </xf>
    <xf numFmtId="0" fontId="20" fillId="35" borderId="58" xfId="0" applyFont="1" applyFill="1" applyBorder="1" applyAlignment="1" applyProtection="1">
      <alignment horizontal="center" vertical="center"/>
      <protection/>
    </xf>
    <xf numFmtId="181" fontId="20" fillId="35" borderId="13" xfId="52" applyNumberFormat="1" applyFont="1" applyFill="1" applyBorder="1" applyAlignment="1" applyProtection="1">
      <alignment horizontal="center" vertical="center"/>
      <protection locked="0"/>
    </xf>
    <xf numFmtId="0" fontId="20" fillId="35" borderId="11" xfId="52" applyFont="1" applyFill="1" applyBorder="1" applyAlignment="1">
      <alignment horizontal="center" vertical="center"/>
      <protection/>
    </xf>
    <xf numFmtId="182" fontId="20" fillId="35" borderId="11" xfId="52" applyNumberFormat="1" applyFont="1" applyFill="1" applyBorder="1" applyAlignment="1" applyProtection="1">
      <alignment horizontal="center" vertical="center"/>
      <protection locked="0"/>
    </xf>
    <xf numFmtId="183" fontId="20" fillId="35" borderId="11" xfId="52" applyNumberFormat="1" applyFont="1" applyFill="1" applyBorder="1" applyAlignment="1" applyProtection="1">
      <alignment horizontal="center" vertical="center"/>
      <protection locked="0"/>
    </xf>
    <xf numFmtId="0" fontId="20" fillId="35" borderId="57" xfId="52" applyFont="1" applyFill="1" applyBorder="1" applyAlignment="1">
      <alignment horizontal="center" vertical="center"/>
      <protection/>
    </xf>
    <xf numFmtId="0" fontId="20" fillId="35" borderId="58" xfId="52" applyFont="1" applyFill="1" applyBorder="1" applyAlignment="1">
      <alignment horizontal="center" vertical="center"/>
      <protection/>
    </xf>
    <xf numFmtId="0" fontId="20" fillId="35" borderId="0" xfId="0" applyFont="1" applyFill="1" applyAlignment="1" applyProtection="1">
      <alignment horizontal="center" vertical="center"/>
      <protection/>
    </xf>
    <xf numFmtId="0" fontId="20" fillId="0" borderId="0" xfId="52" applyFont="1" applyFill="1" applyAlignment="1" applyProtection="1">
      <alignment horizontal="center" vertical="center"/>
      <protection/>
    </xf>
    <xf numFmtId="181" fontId="20" fillId="35" borderId="10" xfId="0" applyNumberFormat="1" applyFont="1" applyFill="1" applyBorder="1" applyAlignment="1" applyProtection="1">
      <alignment horizontal="center" vertical="center"/>
      <protection locked="0"/>
    </xf>
    <xf numFmtId="0" fontId="20" fillId="35" borderId="10" xfId="0" applyFont="1" applyFill="1" applyBorder="1" applyAlignment="1" applyProtection="1">
      <alignment horizontal="center" vertical="center"/>
      <protection/>
    </xf>
    <xf numFmtId="0" fontId="20" fillId="0" borderId="10" xfId="52" applyFont="1" applyFill="1" applyBorder="1" applyAlignment="1" applyProtection="1">
      <alignment horizontal="center" vertical="center"/>
      <protection/>
    </xf>
    <xf numFmtId="182" fontId="20" fillId="35" borderId="10" xfId="0" applyNumberFormat="1" applyFont="1" applyFill="1" applyBorder="1" applyAlignment="1" applyProtection="1">
      <alignment horizontal="center" vertical="center"/>
      <protection locked="0"/>
    </xf>
    <xf numFmtId="183" fontId="20" fillId="35" borderId="10" xfId="0" applyNumberFormat="1" applyFont="1" applyFill="1" applyBorder="1" applyAlignment="1" applyProtection="1">
      <alignment horizontal="center" vertical="center"/>
      <protection locked="0"/>
    </xf>
    <xf numFmtId="0" fontId="0" fillId="35" borderId="59" xfId="52" applyFont="1" applyFill="1" applyBorder="1">
      <alignment/>
      <protection/>
    </xf>
    <xf numFmtId="0" fontId="0" fillId="35" borderId="60" xfId="52" applyFont="1" applyFill="1" applyBorder="1">
      <alignment/>
      <protection/>
    </xf>
    <xf numFmtId="0" fontId="0" fillId="35" borderId="61" xfId="52" applyFont="1" applyFill="1" applyBorder="1">
      <alignment/>
      <protection/>
    </xf>
    <xf numFmtId="0" fontId="20" fillId="0" borderId="0" xfId="52" applyFont="1" applyFill="1" applyAlignment="1">
      <alignment vertical="center"/>
      <protection/>
    </xf>
    <xf numFmtId="0" fontId="20" fillId="0" borderId="0" xfId="52" applyFont="1" applyFill="1" applyAlignment="1">
      <alignment horizontal="center" vertical="center"/>
      <protection/>
    </xf>
    <xf numFmtId="0" fontId="13" fillId="40" borderId="62" xfId="52" applyFont="1" applyFill="1" applyBorder="1" applyAlignment="1">
      <alignment horizontal="center"/>
      <protection/>
    </xf>
    <xf numFmtId="0" fontId="13" fillId="40" borderId="63" xfId="52" applyFont="1" applyFill="1" applyBorder="1" applyAlignment="1" applyProtection="1">
      <alignment horizontal="center"/>
      <protection locked="0"/>
    </xf>
    <xf numFmtId="0" fontId="13" fillId="40" borderId="64" xfId="52" applyFont="1" applyFill="1" applyBorder="1" applyAlignment="1" applyProtection="1">
      <alignment horizontal="center"/>
      <protection locked="0"/>
    </xf>
    <xf numFmtId="0" fontId="13" fillId="40" borderId="65" xfId="52" applyFont="1" applyFill="1" applyBorder="1" applyAlignment="1" applyProtection="1">
      <alignment horizontal="center"/>
      <protection locked="0"/>
    </xf>
    <xf numFmtId="0" fontId="4" fillId="37" borderId="10" xfId="52" applyFont="1" applyFill="1" applyBorder="1" applyAlignment="1">
      <alignment horizontal="center"/>
      <protection/>
    </xf>
    <xf numFmtId="0" fontId="4" fillId="35" borderId="10" xfId="52" applyFont="1" applyFill="1" applyBorder="1" applyAlignment="1">
      <alignment horizontal="center"/>
      <protection/>
    </xf>
    <xf numFmtId="0" fontId="13" fillId="37" borderId="10" xfId="52" applyFont="1" applyFill="1" applyBorder="1" applyAlignment="1">
      <alignment horizontal="center"/>
      <protection/>
    </xf>
    <xf numFmtId="0" fontId="10" fillId="37" borderId="10" xfId="52" applyFont="1" applyFill="1" applyBorder="1" applyAlignment="1">
      <alignment horizontal="center"/>
      <protection/>
    </xf>
    <xf numFmtId="0" fontId="10" fillId="35" borderId="10" xfId="52" applyFont="1" applyFill="1" applyBorder="1" applyAlignment="1">
      <alignment horizontal="center"/>
      <protection/>
    </xf>
    <xf numFmtId="0" fontId="4" fillId="37" borderId="60" xfId="52" applyFont="1" applyFill="1" applyBorder="1" applyAlignment="1">
      <alignment horizontal="center"/>
      <protection/>
    </xf>
    <xf numFmtId="0" fontId="4" fillId="35" borderId="60" xfId="52" applyFont="1" applyFill="1" applyBorder="1" applyAlignment="1">
      <alignment horizontal="center"/>
      <protection/>
    </xf>
    <xf numFmtId="0" fontId="13" fillId="37" borderId="60" xfId="52" applyFont="1" applyFill="1" applyBorder="1" applyAlignment="1">
      <alignment horizontal="center"/>
      <protection/>
    </xf>
    <xf numFmtId="0" fontId="4" fillId="35" borderId="61" xfId="52" applyFont="1" applyFill="1" applyBorder="1" applyAlignment="1">
      <alignment horizontal="center"/>
      <protection/>
    </xf>
    <xf numFmtId="0" fontId="10" fillId="0" borderId="31" xfId="52" applyFont="1" applyFill="1" applyBorder="1" applyAlignment="1">
      <alignment horizontal="center"/>
      <protection/>
    </xf>
    <xf numFmtId="0" fontId="10" fillId="35" borderId="32" xfId="52" applyFont="1" applyFill="1" applyBorder="1" applyAlignment="1">
      <alignment horizontal="center"/>
      <protection/>
    </xf>
    <xf numFmtId="0" fontId="13" fillId="37" borderId="66" xfId="52" applyFont="1" applyFill="1" applyBorder="1" applyAlignment="1">
      <alignment horizontal="center"/>
      <protection/>
    </xf>
    <xf numFmtId="0" fontId="13" fillId="35" borderId="66" xfId="52" applyFont="1" applyFill="1" applyBorder="1" applyAlignment="1">
      <alignment horizontal="center"/>
      <protection/>
    </xf>
    <xf numFmtId="0" fontId="13" fillId="35" borderId="67" xfId="52" applyFont="1" applyFill="1" applyBorder="1" applyAlignment="1">
      <alignment horizontal="center"/>
      <protection/>
    </xf>
    <xf numFmtId="0" fontId="22" fillId="0" borderId="33" xfId="52" applyFont="1" applyBorder="1" applyAlignment="1">
      <alignment horizontal="center"/>
      <protection/>
    </xf>
    <xf numFmtId="0" fontId="22" fillId="0" borderId="68" xfId="52" applyFont="1" applyBorder="1" applyAlignment="1">
      <alignment horizontal="center"/>
      <protection/>
    </xf>
    <xf numFmtId="0" fontId="23" fillId="0" borderId="33" xfId="52" applyFont="1" applyBorder="1" applyAlignment="1">
      <alignment horizontal="center"/>
      <protection/>
    </xf>
    <xf numFmtId="0" fontId="23" fillId="0" borderId="69" xfId="52" applyFont="1" applyBorder="1" applyAlignment="1">
      <alignment horizontal="center"/>
      <protection/>
    </xf>
    <xf numFmtId="0" fontId="23" fillId="0" borderId="68" xfId="52" applyFont="1" applyBorder="1" applyAlignment="1">
      <alignment horizontal="center"/>
      <protection/>
    </xf>
    <xf numFmtId="0" fontId="22" fillId="0" borderId="0" xfId="52" applyFont="1" applyAlignment="1">
      <alignment/>
      <protection/>
    </xf>
    <xf numFmtId="0" fontId="20" fillId="0" borderId="0" xfId="52" applyFont="1" applyAlignment="1">
      <alignment/>
      <protection/>
    </xf>
    <xf numFmtId="0" fontId="20" fillId="0" borderId="0" xfId="52" applyFont="1">
      <alignment/>
      <protection/>
    </xf>
    <xf numFmtId="0" fontId="20" fillId="0" borderId="33" xfId="52" applyFont="1" applyBorder="1" applyAlignment="1">
      <alignment horizontal="center"/>
      <protection/>
    </xf>
    <xf numFmtId="0" fontId="25" fillId="0" borderId="0" xfId="52" applyFont="1" applyBorder="1" applyAlignment="1">
      <alignment horizontal="center"/>
      <protection/>
    </xf>
    <xf numFmtId="181" fontId="1" fillId="33" borderId="70" xfId="52" applyNumberFormat="1" applyFont="1" applyFill="1" applyBorder="1" applyAlignment="1" applyProtection="1">
      <alignment horizontal="center" vertical="center"/>
      <protection/>
    </xf>
    <xf numFmtId="0" fontId="1" fillId="33" borderId="71" xfId="52" applyFont="1" applyFill="1" applyBorder="1" applyAlignment="1" applyProtection="1">
      <alignment horizontal="center" vertical="center"/>
      <protection/>
    </xf>
    <xf numFmtId="181" fontId="1" fillId="33" borderId="72" xfId="52" applyNumberFormat="1" applyFont="1" applyFill="1" applyBorder="1" applyAlignment="1" applyProtection="1">
      <alignment horizontal="center" vertical="center"/>
      <protection/>
    </xf>
    <xf numFmtId="0" fontId="1" fillId="33" borderId="72" xfId="52" applyFont="1" applyFill="1" applyBorder="1" applyAlignment="1" applyProtection="1">
      <alignment horizontal="center" vertical="center"/>
      <protection/>
    </xf>
    <xf numFmtId="182" fontId="1" fillId="33" borderId="73" xfId="52" applyNumberFormat="1" applyFont="1" applyFill="1" applyBorder="1" applyAlignment="1" applyProtection="1">
      <alignment horizontal="center" vertical="center"/>
      <protection/>
    </xf>
    <xf numFmtId="183" fontId="1" fillId="33" borderId="73" xfId="52" applyNumberFormat="1" applyFont="1" applyFill="1" applyBorder="1" applyAlignment="1" applyProtection="1">
      <alignment horizontal="center" vertical="center"/>
      <protection/>
    </xf>
    <xf numFmtId="0" fontId="1" fillId="33" borderId="74" xfId="52" applyFont="1" applyFill="1" applyBorder="1" applyAlignment="1" applyProtection="1">
      <alignment horizontal="center" vertical="center"/>
      <protection/>
    </xf>
    <xf numFmtId="183" fontId="1" fillId="33" borderId="75" xfId="52" applyNumberFormat="1" applyFont="1" applyFill="1" applyBorder="1" applyAlignment="1" applyProtection="1">
      <alignment horizontal="center" vertical="center"/>
      <protection/>
    </xf>
    <xf numFmtId="0" fontId="3" fillId="38" borderId="76" xfId="52" applyFont="1" applyFill="1" applyBorder="1" applyAlignment="1">
      <alignment horizontal="center" vertical="center"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181" fontId="20" fillId="35" borderId="11" xfId="52" applyNumberFormat="1" applyFont="1" applyFill="1" applyBorder="1" applyAlignment="1" applyProtection="1">
      <alignment horizontal="center"/>
      <protection locked="0"/>
    </xf>
    <xf numFmtId="182" fontId="20" fillId="35" borderId="11" xfId="52" applyNumberFormat="1" applyFont="1" applyFill="1" applyBorder="1" applyAlignment="1">
      <alignment horizontal="center"/>
      <protection/>
    </xf>
    <xf numFmtId="0" fontId="20" fillId="35" borderId="11" xfId="0" applyFont="1" applyFill="1" applyBorder="1" applyAlignment="1">
      <alignment horizontal="center" vertical="center"/>
    </xf>
    <xf numFmtId="181" fontId="20" fillId="35" borderId="11" xfId="0" applyNumberFormat="1" applyFont="1" applyFill="1" applyBorder="1" applyAlignment="1" applyProtection="1">
      <alignment horizontal="center" vertical="center"/>
      <protection locked="0"/>
    </xf>
    <xf numFmtId="0" fontId="8" fillId="35" borderId="77" xfId="0" applyFont="1" applyFill="1" applyBorder="1" applyAlignment="1" applyProtection="1">
      <alignment horizontal="center" vertical="center"/>
      <protection/>
    </xf>
    <xf numFmtId="0" fontId="8" fillId="35" borderId="11" xfId="0" applyFont="1" applyFill="1" applyBorder="1" applyAlignment="1" applyProtection="1">
      <alignment horizontal="center" vertical="center"/>
      <protection/>
    </xf>
    <xf numFmtId="181" fontId="3" fillId="0" borderId="13" xfId="52" applyNumberFormat="1" applyFont="1" applyFill="1" applyBorder="1" applyAlignment="1" applyProtection="1">
      <alignment horizontal="center" vertical="center"/>
      <protection locked="0"/>
    </xf>
    <xf numFmtId="0" fontId="3" fillId="0" borderId="11" xfId="52" applyFont="1" applyFill="1" applyBorder="1" applyAlignment="1" applyProtection="1">
      <alignment horizontal="center" vertical="center"/>
      <protection/>
    </xf>
    <xf numFmtId="181" fontId="3" fillId="0" borderId="11" xfId="52" applyNumberFormat="1" applyFont="1" applyFill="1" applyBorder="1" applyAlignment="1" applyProtection="1">
      <alignment horizontal="center" vertical="center"/>
      <protection locked="0"/>
    </xf>
    <xf numFmtId="182" fontId="3" fillId="0" borderId="11" xfId="52" applyNumberFormat="1" applyFont="1" applyFill="1" applyBorder="1" applyAlignment="1" applyProtection="1">
      <alignment horizontal="center" vertical="center"/>
      <protection locked="0"/>
    </xf>
    <xf numFmtId="183" fontId="3" fillId="0" borderId="11" xfId="52" applyNumberFormat="1" applyFont="1" applyFill="1" applyBorder="1" applyAlignment="1" applyProtection="1">
      <alignment horizontal="center" vertical="center"/>
      <protection locked="0"/>
    </xf>
    <xf numFmtId="0" fontId="3" fillId="35" borderId="0" xfId="0" applyFont="1" applyFill="1" applyAlignment="1" applyProtection="1">
      <alignment horizontal="center" vertical="center"/>
      <protection/>
    </xf>
    <xf numFmtId="0" fontId="3" fillId="0" borderId="78" xfId="52" applyFont="1" applyFill="1" applyBorder="1" applyAlignment="1">
      <alignment horizontal="center" vertical="center"/>
      <protection/>
    </xf>
    <xf numFmtId="0" fontId="3" fillId="35" borderId="0" xfId="0" applyFont="1" applyFill="1" applyAlignment="1">
      <alignment horizontal="center" vertical="center"/>
    </xf>
    <xf numFmtId="0" fontId="3" fillId="35" borderId="0" xfId="52" applyFont="1" applyFill="1" applyAlignment="1" applyProtection="1">
      <alignment horizontal="center" vertical="center"/>
      <protection/>
    </xf>
    <xf numFmtId="181" fontId="1" fillId="39" borderId="0" xfId="52" applyNumberFormat="1" applyFont="1" applyFill="1" applyBorder="1" applyAlignment="1">
      <alignment horizontal="center" vertical="center"/>
      <protection/>
    </xf>
    <xf numFmtId="0" fontId="1" fillId="39" borderId="71" xfId="52" applyFont="1" applyFill="1" applyBorder="1" applyAlignment="1">
      <alignment horizontal="center" vertical="center"/>
      <protection/>
    </xf>
    <xf numFmtId="181" fontId="1" fillId="39" borderId="70" xfId="52" applyNumberFormat="1" applyFont="1" applyFill="1" applyBorder="1" applyAlignment="1">
      <alignment horizontal="center" vertical="center"/>
      <protection/>
    </xf>
    <xf numFmtId="182" fontId="1" fillId="39" borderId="79" xfId="52" applyNumberFormat="1" applyFont="1" applyFill="1" applyBorder="1" applyAlignment="1">
      <alignment horizontal="center" vertical="center"/>
      <protection/>
    </xf>
    <xf numFmtId="0" fontId="1" fillId="39" borderId="79" xfId="52" applyFont="1" applyFill="1" applyBorder="1" applyAlignment="1">
      <alignment horizontal="center" vertical="center"/>
      <protection/>
    </xf>
    <xf numFmtId="182" fontId="1" fillId="39" borderId="73" xfId="52" applyNumberFormat="1" applyFont="1" applyFill="1" applyBorder="1" applyAlignment="1">
      <alignment horizontal="center" vertical="center"/>
      <protection/>
    </xf>
    <xf numFmtId="183" fontId="1" fillId="39" borderId="73" xfId="52" applyNumberFormat="1" applyFont="1" applyFill="1" applyBorder="1" applyAlignment="1">
      <alignment horizontal="center" vertical="center"/>
      <protection/>
    </xf>
    <xf numFmtId="183" fontId="1" fillId="39" borderId="79" xfId="52" applyNumberFormat="1" applyFont="1" applyFill="1" applyBorder="1" applyAlignment="1">
      <alignment horizontal="center" vertical="center"/>
      <protection/>
    </xf>
    <xf numFmtId="0" fontId="1" fillId="39" borderId="72" xfId="52" applyFont="1" applyFill="1" applyBorder="1" applyAlignment="1">
      <alignment horizontal="center" vertical="center"/>
      <protection/>
    </xf>
    <xf numFmtId="0" fontId="8" fillId="35" borderId="10" xfId="52" applyFont="1" applyFill="1" applyBorder="1" applyAlignment="1">
      <alignment horizontal="center" vertical="center"/>
      <protection/>
    </xf>
    <xf numFmtId="0" fontId="26" fillId="0" borderId="0" xfId="52" applyFont="1" applyFill="1" applyAlignment="1" applyProtection="1">
      <alignment horizontal="center" vertical="center"/>
      <protection/>
    </xf>
    <xf numFmtId="0" fontId="27" fillId="0" borderId="0" xfId="52" applyFont="1" applyFill="1" applyAlignment="1" applyProtection="1">
      <alignment horizontal="center" vertical="center"/>
      <protection/>
    </xf>
    <xf numFmtId="0" fontId="28" fillId="0" borderId="10" xfId="52" applyFont="1" applyFill="1" applyBorder="1" applyAlignment="1" applyProtection="1">
      <alignment horizontal="center" vertical="center"/>
      <protection locked="0"/>
    </xf>
    <xf numFmtId="0" fontId="28" fillId="35" borderId="10" xfId="0" applyFont="1" applyFill="1" applyBorder="1" applyAlignment="1" applyProtection="1">
      <alignment horizontal="center" vertical="center"/>
      <protection locked="0"/>
    </xf>
    <xf numFmtId="181" fontId="27" fillId="34" borderId="80" xfId="52" applyNumberFormat="1" applyFont="1" applyFill="1" applyBorder="1" applyAlignment="1" applyProtection="1">
      <alignment horizontal="center" vertical="center"/>
      <protection locked="0"/>
    </xf>
    <xf numFmtId="0" fontId="27" fillId="35" borderId="10" xfId="0" applyFont="1" applyFill="1" applyBorder="1" applyAlignment="1">
      <alignment horizontal="center" vertical="center"/>
    </xf>
    <xf numFmtId="181" fontId="27" fillId="41" borderId="10" xfId="52" applyNumberFormat="1" applyFont="1" applyFill="1" applyBorder="1" applyAlignment="1" applyProtection="1">
      <alignment horizontal="center" vertical="center"/>
      <protection locked="0"/>
    </xf>
    <xf numFmtId="0" fontId="27" fillId="41" borderId="10" xfId="52" applyFont="1" applyFill="1" applyBorder="1" applyAlignment="1" applyProtection="1">
      <alignment horizontal="center" vertical="center"/>
      <protection/>
    </xf>
    <xf numFmtId="182" fontId="27" fillId="35" borderId="10" xfId="0" applyNumberFormat="1" applyFont="1" applyFill="1" applyBorder="1" applyAlignment="1">
      <alignment horizontal="center"/>
    </xf>
    <xf numFmtId="0" fontId="27" fillId="0" borderId="10" xfId="52" applyFont="1" applyFill="1" applyBorder="1" applyAlignment="1" applyProtection="1">
      <alignment horizontal="center" vertical="center"/>
      <protection/>
    </xf>
    <xf numFmtId="183" fontId="27" fillId="0" borderId="10" xfId="52" applyNumberFormat="1" applyFont="1" applyBorder="1" applyAlignment="1">
      <alignment horizontal="center"/>
      <protection/>
    </xf>
    <xf numFmtId="183" fontId="27" fillId="0" borderId="10" xfId="52" applyNumberFormat="1" applyFont="1" applyFill="1" applyBorder="1" applyAlignment="1" applyProtection="1">
      <alignment horizontal="center" vertical="center"/>
      <protection locked="0"/>
    </xf>
    <xf numFmtId="0" fontId="27" fillId="35" borderId="18" xfId="52" applyFont="1" applyFill="1" applyBorder="1" applyAlignment="1" applyProtection="1">
      <alignment horizontal="center" vertical="center"/>
      <protection/>
    </xf>
    <xf numFmtId="0" fontId="28" fillId="35" borderId="48" xfId="0" applyNumberFormat="1" applyFont="1" applyFill="1" applyBorder="1" applyAlignment="1" applyProtection="1">
      <alignment horizontal="center" vertical="center"/>
      <protection/>
    </xf>
    <xf numFmtId="0" fontId="27" fillId="0" borderId="57" xfId="52" applyFont="1" applyFill="1" applyBorder="1" applyAlignment="1" applyProtection="1">
      <alignment horizontal="center" vertical="center"/>
      <protection/>
    </xf>
    <xf numFmtId="0" fontId="27" fillId="0" borderId="31" xfId="52" applyFont="1" applyFill="1" applyBorder="1" applyAlignment="1">
      <alignment horizontal="center" vertical="center"/>
      <protection/>
    </xf>
    <xf numFmtId="0" fontId="27" fillId="0" borderId="10" xfId="52" applyFont="1" applyFill="1" applyBorder="1" applyAlignment="1">
      <alignment horizontal="center" vertical="center"/>
      <protection/>
    </xf>
    <xf numFmtId="0" fontId="27" fillId="0" borderId="32" xfId="52" applyFont="1" applyFill="1" applyBorder="1" applyAlignment="1">
      <alignment horizontal="center" vertical="center"/>
      <protection/>
    </xf>
    <xf numFmtId="0" fontId="27" fillId="35" borderId="0" xfId="0" applyFont="1" applyFill="1" applyAlignment="1">
      <alignment horizontal="center" vertical="center"/>
    </xf>
    <xf numFmtId="0" fontId="28" fillId="35" borderId="81" xfId="0" applyFont="1" applyFill="1" applyBorder="1" applyAlignment="1">
      <alignment horizontal="center" vertical="center"/>
    </xf>
    <xf numFmtId="0" fontId="28" fillId="35" borderId="10" xfId="0" applyFont="1" applyFill="1" applyBorder="1" applyAlignment="1">
      <alignment horizontal="center" vertical="center"/>
    </xf>
    <xf numFmtId="0" fontId="28" fillId="35" borderId="10" xfId="52" applyFont="1" applyFill="1" applyBorder="1" applyAlignment="1">
      <alignment horizontal="center"/>
      <protection/>
    </xf>
    <xf numFmtId="0" fontId="28" fillId="35" borderId="10" xfId="0" applyFont="1" applyFill="1" applyBorder="1" applyAlignment="1">
      <alignment horizontal="center"/>
    </xf>
    <xf numFmtId="0" fontId="28" fillId="35" borderId="10" xfId="0" applyNumberFormat="1" applyFont="1" applyFill="1" applyBorder="1" applyAlignment="1">
      <alignment horizontal="center"/>
    </xf>
    <xf numFmtId="0" fontId="28" fillId="34" borderId="0" xfId="52" applyFont="1" applyFill="1" applyBorder="1" applyAlignment="1">
      <alignment horizontal="center"/>
      <protection/>
    </xf>
    <xf numFmtId="0" fontId="27" fillId="34" borderId="0" xfId="52" applyFont="1" applyFill="1" applyBorder="1" applyAlignment="1" applyProtection="1">
      <alignment horizontal="center" vertical="center"/>
      <protection locked="0"/>
    </xf>
    <xf numFmtId="181" fontId="27" fillId="34" borderId="0" xfId="52" applyNumberFormat="1" applyFont="1" applyFill="1" applyBorder="1" applyAlignment="1" applyProtection="1">
      <alignment horizontal="center" vertical="center"/>
      <protection locked="0"/>
    </xf>
    <xf numFmtId="0" fontId="27" fillId="34" borderId="0" xfId="52" applyFont="1" applyFill="1" applyBorder="1" applyAlignment="1" applyProtection="1">
      <alignment horizontal="center" vertical="center"/>
      <protection/>
    </xf>
    <xf numFmtId="0" fontId="27" fillId="0" borderId="0" xfId="52" applyFont="1" applyFill="1" applyAlignment="1">
      <alignment horizontal="center" vertical="center"/>
      <protection/>
    </xf>
    <xf numFmtId="0" fontId="28" fillId="0" borderId="0" xfId="52" applyFont="1" applyFill="1" applyAlignment="1" applyProtection="1">
      <alignment vertical="center"/>
      <protection/>
    </xf>
    <xf numFmtId="181" fontId="27" fillId="0" borderId="0" xfId="52" applyNumberFormat="1" applyFont="1" applyFill="1" applyAlignment="1" applyProtection="1">
      <alignment horizontal="center" vertical="center"/>
      <protection/>
    </xf>
    <xf numFmtId="182" fontId="27" fillId="0" borderId="0" xfId="52" applyNumberFormat="1" applyFont="1" applyFill="1" applyAlignment="1" applyProtection="1">
      <alignment horizontal="center" vertical="center"/>
      <protection/>
    </xf>
    <xf numFmtId="183" fontId="27" fillId="0" borderId="0" xfId="52" applyNumberFormat="1" applyFont="1" applyFill="1" applyAlignment="1" applyProtection="1">
      <alignment horizontal="center" vertical="center"/>
      <protection/>
    </xf>
    <xf numFmtId="0" fontId="26" fillId="33" borderId="0" xfId="52" applyFont="1" applyFill="1" applyAlignment="1" applyProtection="1">
      <alignment horizontal="center" vertical="center"/>
      <protection/>
    </xf>
    <xf numFmtId="0" fontId="26" fillId="33" borderId="0" xfId="52" applyFont="1" applyFill="1" applyAlignment="1">
      <alignment horizontal="center" vertical="center"/>
      <protection/>
    </xf>
    <xf numFmtId="0" fontId="28" fillId="0" borderId="0" xfId="52" applyFont="1" applyFill="1" applyAlignment="1" applyProtection="1">
      <alignment horizontal="center" vertical="center"/>
      <protection/>
    </xf>
    <xf numFmtId="0" fontId="28" fillId="35" borderId="10" xfId="0" applyFont="1" applyFill="1" applyBorder="1" applyAlignment="1" applyProtection="1">
      <alignment horizontal="center" vertical="center"/>
      <protection locked="0"/>
    </xf>
    <xf numFmtId="0" fontId="28" fillId="0" borderId="10" xfId="52" applyFont="1" applyFill="1" applyBorder="1" applyAlignment="1" applyProtection="1">
      <alignment horizontal="center" vertical="center"/>
      <protection locked="0"/>
    </xf>
    <xf numFmtId="0" fontId="28" fillId="34" borderId="10" xfId="52" applyFont="1" applyFill="1" applyBorder="1" applyAlignment="1">
      <alignment horizontal="center"/>
      <protection/>
    </xf>
    <xf numFmtId="0" fontId="28" fillId="35" borderId="10" xfId="52" applyFont="1" applyFill="1" applyBorder="1" applyAlignment="1" applyProtection="1">
      <alignment horizontal="center" vertical="center"/>
      <protection locked="0"/>
    </xf>
    <xf numFmtId="0" fontId="28" fillId="41" borderId="10" xfId="52" applyFont="1" applyFill="1" applyBorder="1" applyAlignment="1">
      <alignment horizontal="center"/>
      <protection/>
    </xf>
    <xf numFmtId="0" fontId="28" fillId="35" borderId="10" xfId="52" applyFont="1" applyFill="1" applyBorder="1" applyAlignment="1" applyProtection="1">
      <alignment horizontal="center" vertical="center"/>
      <protection locked="0"/>
    </xf>
    <xf numFmtId="14" fontId="28" fillId="35" borderId="10" xfId="52" applyNumberFormat="1" applyFont="1" applyFill="1" applyBorder="1" applyAlignment="1">
      <alignment horizontal="center"/>
      <protection/>
    </xf>
    <xf numFmtId="0" fontId="28" fillId="35" borderId="10" xfId="0" applyFont="1" applyFill="1" applyBorder="1" applyAlignment="1">
      <alignment horizontal="center"/>
    </xf>
    <xf numFmtId="0" fontId="28" fillId="35" borderId="10" xfId="52" applyFont="1" applyFill="1" applyBorder="1" applyAlignment="1">
      <alignment horizontal="center"/>
      <protection/>
    </xf>
    <xf numFmtId="0" fontId="28" fillId="35" borderId="10" xfId="0" applyFont="1" applyFill="1" applyBorder="1" applyAlignment="1">
      <alignment horizontal="center" vertical="center" wrapText="1"/>
    </xf>
    <xf numFmtId="0" fontId="28" fillId="42" borderId="10" xfId="0" applyNumberFormat="1" applyFont="1" applyFill="1" applyBorder="1" applyAlignment="1">
      <alignment horizontal="center"/>
    </xf>
    <xf numFmtId="0" fontId="28" fillId="41" borderId="10" xfId="52" applyFont="1" applyFill="1" applyBorder="1" applyAlignment="1">
      <alignment horizontal="center"/>
      <protection/>
    </xf>
    <xf numFmtId="0" fontId="28" fillId="35" borderId="10" xfId="52" applyFont="1" applyFill="1" applyBorder="1" applyAlignment="1">
      <alignment horizontal="center" vertical="center"/>
      <protection/>
    </xf>
    <xf numFmtId="0" fontId="28" fillId="35" borderId="10" xfId="52" applyNumberFormat="1" applyFont="1" applyFill="1" applyBorder="1" applyAlignment="1">
      <alignment horizontal="center"/>
      <protection/>
    </xf>
    <xf numFmtId="14" fontId="28" fillId="35" borderId="10" xfId="0" applyNumberFormat="1" applyFont="1" applyFill="1" applyBorder="1" applyAlignment="1">
      <alignment horizontal="center" wrapText="1"/>
    </xf>
    <xf numFmtId="0" fontId="23" fillId="37" borderId="33" xfId="52" applyFont="1" applyFill="1" applyBorder="1" applyAlignment="1">
      <alignment horizontal="center"/>
      <protection/>
    </xf>
    <xf numFmtId="0" fontId="23" fillId="37" borderId="0" xfId="52" applyFont="1" applyFill="1" applyBorder="1" applyAlignment="1">
      <alignment horizontal="center"/>
      <protection/>
    </xf>
    <xf numFmtId="0" fontId="20" fillId="37" borderId="0" xfId="52" applyFont="1" applyFill="1" applyBorder="1" applyAlignment="1">
      <alignment horizontal="center"/>
      <protection/>
    </xf>
    <xf numFmtId="0" fontId="20" fillId="37" borderId="34" xfId="52" applyFont="1" applyFill="1" applyBorder="1" applyAlignment="1">
      <alignment horizontal="center"/>
      <protection/>
    </xf>
    <xf numFmtId="0" fontId="23" fillId="37" borderId="35" xfId="52" applyFont="1" applyFill="1" applyBorder="1" applyAlignment="1">
      <alignment horizontal="center"/>
      <protection/>
    </xf>
    <xf numFmtId="0" fontId="23" fillId="37" borderId="36" xfId="52" applyFont="1" applyFill="1" applyBorder="1" applyAlignment="1">
      <alignment horizontal="center"/>
      <protection/>
    </xf>
    <xf numFmtId="0" fontId="23" fillId="37" borderId="37" xfId="52" applyFont="1" applyFill="1" applyBorder="1" applyAlignment="1">
      <alignment horizontal="center"/>
      <protection/>
    </xf>
    <xf numFmtId="0" fontId="72" fillId="39" borderId="54" xfId="52" applyFont="1" applyFill="1" applyBorder="1" applyAlignment="1" applyProtection="1">
      <alignment horizontal="center" vertical="center"/>
      <protection/>
    </xf>
    <xf numFmtId="0" fontId="73" fillId="0" borderId="11" xfId="52" applyFont="1" applyFill="1" applyBorder="1" applyAlignment="1" applyProtection="1">
      <alignment horizontal="center" vertical="center"/>
      <protection/>
    </xf>
    <xf numFmtId="0" fontId="72" fillId="0" borderId="0" xfId="52" applyFont="1" applyFill="1" applyAlignment="1" applyProtection="1">
      <alignment horizontal="center" vertical="center"/>
      <protection/>
    </xf>
    <xf numFmtId="0" fontId="20" fillId="35" borderId="10" xfId="0" applyNumberFormat="1" applyFont="1" applyFill="1" applyBorder="1" applyAlignment="1" applyProtection="1">
      <alignment horizontal="center" vertical="center"/>
      <protection/>
    </xf>
    <xf numFmtId="0" fontId="19" fillId="35" borderId="42" xfId="52" applyFont="1" applyFill="1" applyBorder="1" applyAlignment="1">
      <alignment horizontal="center"/>
      <protection/>
    </xf>
    <xf numFmtId="0" fontId="19" fillId="35" borderId="43" xfId="52" applyFont="1" applyFill="1" applyBorder="1" applyAlignment="1">
      <alignment horizontal="center"/>
      <protection/>
    </xf>
    <xf numFmtId="0" fontId="23" fillId="0" borderId="0" xfId="52" applyFont="1" applyAlignment="1">
      <alignment horizontal="center"/>
      <protection/>
    </xf>
    <xf numFmtId="0" fontId="28" fillId="35" borderId="81" xfId="52" applyFont="1" applyFill="1" applyBorder="1" applyAlignment="1" applyProtection="1">
      <alignment horizontal="center" vertical="center"/>
      <protection locked="0"/>
    </xf>
    <xf numFmtId="0" fontId="28" fillId="35" borderId="0" xfId="52" applyFont="1" applyFill="1" applyBorder="1" applyAlignment="1">
      <alignment horizontal="center"/>
      <protection/>
    </xf>
    <xf numFmtId="0" fontId="28" fillId="0" borderId="0" xfId="52" applyFont="1" applyFill="1" applyBorder="1" applyAlignment="1" applyProtection="1">
      <alignment horizontal="center" vertical="center"/>
      <protection locked="0"/>
    </xf>
    <xf numFmtId="181" fontId="3" fillId="35" borderId="0" xfId="0" applyNumberFormat="1" applyFon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>
      <alignment horizontal="center" vertical="center"/>
    </xf>
    <xf numFmtId="182" fontId="3" fillId="35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52" applyFont="1" applyFill="1" applyBorder="1" applyAlignment="1">
      <alignment horizontal="center" vertical="center"/>
      <protection/>
    </xf>
    <xf numFmtId="183" fontId="3" fillId="35" borderId="0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20" fillId="35" borderId="0" xfId="0" applyFont="1" applyFill="1" applyBorder="1" applyAlignment="1">
      <alignment horizontal="center" vertical="center"/>
    </xf>
    <xf numFmtId="0" fontId="20" fillId="35" borderId="0" xfId="52" applyFont="1" applyFill="1" applyBorder="1" applyAlignment="1">
      <alignment horizontal="center" vertical="center"/>
      <protection/>
    </xf>
    <xf numFmtId="0" fontId="28" fillId="41" borderId="0" xfId="52" applyFont="1" applyFill="1" applyBorder="1" applyAlignment="1">
      <alignment horizontal="center"/>
      <protection/>
    </xf>
    <xf numFmtId="0" fontId="28" fillId="35" borderId="0" xfId="52" applyFont="1" applyFill="1" applyBorder="1" applyAlignment="1">
      <alignment horizontal="center" vertical="center"/>
      <protection/>
    </xf>
    <xf numFmtId="181" fontId="20" fillId="35" borderId="0" xfId="0" applyNumberFormat="1" applyFont="1" applyFill="1" applyBorder="1" applyAlignment="1" applyProtection="1">
      <alignment horizontal="center" vertical="center"/>
      <protection locked="0"/>
    </xf>
    <xf numFmtId="182" fontId="20" fillId="35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0" xfId="52" applyFont="1" applyFill="1" applyAlignment="1" applyProtection="1">
      <alignment horizontal="center" vertical="center"/>
      <protection/>
    </xf>
    <xf numFmtId="181" fontId="20" fillId="39" borderId="82" xfId="52" applyNumberFormat="1" applyFont="1" applyFill="1" applyBorder="1" applyAlignment="1">
      <alignment horizontal="center" vertical="center"/>
      <protection/>
    </xf>
    <xf numFmtId="0" fontId="20" fillId="39" borderId="66" xfId="52" applyFont="1" applyFill="1" applyBorder="1" applyAlignment="1">
      <alignment horizontal="center" vertical="center"/>
      <protection/>
    </xf>
    <xf numFmtId="181" fontId="20" fillId="39" borderId="66" xfId="52" applyNumberFormat="1" applyFont="1" applyFill="1" applyBorder="1" applyAlignment="1">
      <alignment horizontal="center" vertical="center"/>
      <protection/>
    </xf>
    <xf numFmtId="182" fontId="20" fillId="39" borderId="66" xfId="52" applyNumberFormat="1" applyFont="1" applyFill="1" applyBorder="1" applyAlignment="1">
      <alignment horizontal="center" vertical="center"/>
      <protection/>
    </xf>
    <xf numFmtId="183" fontId="20" fillId="39" borderId="66" xfId="52" applyNumberFormat="1" applyFont="1" applyFill="1" applyBorder="1" applyAlignment="1">
      <alignment horizontal="center" vertical="center"/>
      <protection/>
    </xf>
    <xf numFmtId="0" fontId="20" fillId="38" borderId="50" xfId="52" applyFont="1" applyFill="1" applyBorder="1" applyAlignment="1">
      <alignment horizontal="center" vertical="center"/>
      <protection/>
    </xf>
    <xf numFmtId="183" fontId="74" fillId="0" borderId="11" xfId="0" applyNumberFormat="1" applyFont="1" applyBorder="1" applyAlignment="1">
      <alignment horizontal="center"/>
    </xf>
    <xf numFmtId="0" fontId="74" fillId="0" borderId="10" xfId="0" applyFont="1" applyBorder="1" applyAlignment="1">
      <alignment horizontal="center"/>
    </xf>
    <xf numFmtId="183" fontId="3" fillId="40" borderId="10" xfId="54" applyNumberFormat="1" applyFont="1" applyFill="1" applyBorder="1" applyAlignment="1">
      <alignment horizontal="center"/>
      <protection/>
    </xf>
    <xf numFmtId="0" fontId="3" fillId="40" borderId="10" xfId="54" applyFont="1" applyFill="1" applyBorder="1" applyAlignment="1">
      <alignment horizontal="center"/>
      <protection/>
    </xf>
    <xf numFmtId="182" fontId="75" fillId="0" borderId="12" xfId="0" applyNumberFormat="1" applyFont="1" applyBorder="1" applyAlignment="1">
      <alignment horizontal="center"/>
    </xf>
    <xf numFmtId="0" fontId="75" fillId="0" borderId="12" xfId="0" applyFont="1" applyBorder="1" applyAlignment="1">
      <alignment horizontal="center"/>
    </xf>
    <xf numFmtId="182" fontId="73" fillId="0" borderId="11" xfId="0" applyNumberFormat="1" applyFont="1" applyBorder="1" applyAlignment="1">
      <alignment horizontal="center"/>
    </xf>
    <xf numFmtId="0" fontId="73" fillId="0" borderId="11" xfId="0" applyFont="1" applyBorder="1" applyAlignment="1">
      <alignment horizontal="center"/>
    </xf>
    <xf numFmtId="182" fontId="73" fillId="0" borderId="10" xfId="0" applyNumberFormat="1" applyFont="1" applyBorder="1" applyAlignment="1">
      <alignment horizontal="center"/>
    </xf>
    <xf numFmtId="0" fontId="73" fillId="0" borderId="10" xfId="0" applyFont="1" applyBorder="1" applyAlignment="1">
      <alignment horizontal="center"/>
    </xf>
    <xf numFmtId="182" fontId="73" fillId="0" borderId="0" xfId="0" applyNumberFormat="1" applyFont="1" applyAlignment="1">
      <alignment horizontal="center"/>
    </xf>
    <xf numFmtId="0" fontId="73" fillId="0" borderId="0" xfId="0" applyFont="1" applyAlignment="1">
      <alignment horizontal="center"/>
    </xf>
    <xf numFmtId="0" fontId="29" fillId="0" borderId="10" xfId="52" applyFont="1" applyFill="1" applyBorder="1" applyAlignment="1">
      <alignment horizontal="center"/>
      <protection/>
    </xf>
    <xf numFmtId="181" fontId="27" fillId="34" borderId="13" xfId="52" applyNumberFormat="1" applyFont="1" applyFill="1" applyBorder="1" applyAlignment="1" applyProtection="1">
      <alignment horizontal="center" vertical="center"/>
      <protection locked="0"/>
    </xf>
    <xf numFmtId="0" fontId="27" fillId="35" borderId="11" xfId="0" applyFont="1" applyFill="1" applyBorder="1" applyAlignment="1">
      <alignment horizontal="center" vertical="center"/>
    </xf>
    <xf numFmtId="181" fontId="27" fillId="41" borderId="11" xfId="52" applyNumberFormat="1" applyFont="1" applyFill="1" applyBorder="1" applyAlignment="1" applyProtection="1">
      <alignment horizontal="center" vertical="center"/>
      <protection locked="0"/>
    </xf>
    <xf numFmtId="0" fontId="27" fillId="41" borderId="11" xfId="52" applyFont="1" applyFill="1" applyBorder="1" applyAlignment="1" applyProtection="1">
      <alignment horizontal="center" vertical="center"/>
      <protection/>
    </xf>
    <xf numFmtId="182" fontId="27" fillId="35" borderId="11" xfId="0" applyNumberFormat="1" applyFont="1" applyFill="1" applyBorder="1" applyAlignment="1">
      <alignment horizontal="center"/>
    </xf>
    <xf numFmtId="183" fontId="27" fillId="0" borderId="11" xfId="52" applyNumberFormat="1" applyFont="1" applyBorder="1" applyAlignment="1">
      <alignment horizontal="center"/>
      <protection/>
    </xf>
    <xf numFmtId="183" fontId="27" fillId="0" borderId="11" xfId="52" applyNumberFormat="1" applyFont="1" applyFill="1" applyBorder="1" applyAlignment="1" applyProtection="1">
      <alignment horizontal="center" vertical="center"/>
      <protection locked="0"/>
    </xf>
    <xf numFmtId="185" fontId="16" fillId="0" borderId="42" xfId="52" applyNumberFormat="1" applyFont="1" applyFill="1" applyBorder="1" applyAlignment="1">
      <alignment vertical="center"/>
      <protection/>
    </xf>
    <xf numFmtId="0" fontId="28" fillId="41" borderId="81" xfId="52" applyFont="1" applyFill="1" applyBorder="1" applyAlignment="1">
      <alignment horizontal="center"/>
      <protection/>
    </xf>
    <xf numFmtId="181" fontId="20" fillId="35" borderId="13" xfId="0" applyNumberFormat="1" applyFont="1" applyFill="1" applyBorder="1" applyAlignment="1" applyProtection="1">
      <alignment horizontal="center" vertical="center"/>
      <protection locked="0"/>
    </xf>
    <xf numFmtId="181" fontId="3" fillId="0" borderId="10" xfId="52" applyNumberFormat="1" applyFont="1" applyFill="1" applyBorder="1" applyAlignment="1" applyProtection="1">
      <alignment horizontal="center" vertical="center"/>
      <protection locked="0"/>
    </xf>
    <xf numFmtId="0" fontId="20" fillId="35" borderId="11" xfId="0" applyFont="1" applyFill="1" applyBorder="1" applyAlignment="1" applyProtection="1">
      <alignment horizontal="center" vertical="center"/>
      <protection/>
    </xf>
    <xf numFmtId="181" fontId="20" fillId="35" borderId="11" xfId="0" applyNumberFormat="1" applyFont="1" applyFill="1" applyBorder="1" applyAlignment="1" applyProtection="1">
      <alignment horizontal="center" vertical="center"/>
      <protection locked="0"/>
    </xf>
    <xf numFmtId="0" fontId="20" fillId="0" borderId="11" xfId="52" applyFont="1" applyFill="1" applyBorder="1" applyAlignment="1" applyProtection="1">
      <alignment horizontal="center" vertical="center"/>
      <protection/>
    </xf>
    <xf numFmtId="182" fontId="20" fillId="35" borderId="11" xfId="0" applyNumberFormat="1" applyFont="1" applyFill="1" applyBorder="1" applyAlignment="1" applyProtection="1">
      <alignment horizontal="center" vertical="center"/>
      <protection locked="0"/>
    </xf>
    <xf numFmtId="182" fontId="3" fillId="0" borderId="10" xfId="52" applyNumberFormat="1" applyFont="1" applyFill="1" applyBorder="1" applyAlignment="1" applyProtection="1">
      <alignment horizontal="center" vertical="center"/>
      <protection locked="0"/>
    </xf>
    <xf numFmtId="183" fontId="20" fillId="35" borderId="11" xfId="0" applyNumberFormat="1" applyFont="1" applyFill="1" applyBorder="1" applyAlignment="1" applyProtection="1">
      <alignment horizontal="center" vertical="center"/>
      <protection locked="0"/>
    </xf>
    <xf numFmtId="183" fontId="3" fillId="0" borderId="10" xfId="52" applyNumberFormat="1" applyFont="1" applyFill="1" applyBorder="1" applyAlignment="1" applyProtection="1">
      <alignment horizontal="center" vertical="center"/>
      <protection locked="0"/>
    </xf>
    <xf numFmtId="0" fontId="20" fillId="35" borderId="10" xfId="0" applyNumberFormat="1" applyFont="1" applyFill="1" applyBorder="1" applyAlignment="1" applyProtection="1">
      <alignment horizontal="center" vertical="center"/>
      <protection/>
    </xf>
    <xf numFmtId="0" fontId="13" fillId="35" borderId="10" xfId="52" applyFont="1" applyFill="1" applyBorder="1" applyAlignment="1">
      <alignment horizontal="center"/>
      <protection/>
    </xf>
    <xf numFmtId="0" fontId="10" fillId="0" borderId="83" xfId="52" applyFont="1" applyFill="1" applyBorder="1" applyAlignment="1">
      <alignment horizontal="center"/>
      <protection/>
    </xf>
    <xf numFmtId="0" fontId="13" fillId="40" borderId="10" xfId="52" applyFont="1" applyFill="1" applyBorder="1" applyAlignment="1">
      <alignment horizontal="center"/>
      <protection/>
    </xf>
    <xf numFmtId="0" fontId="13" fillId="40" borderId="10" xfId="52" applyFont="1" applyFill="1" applyBorder="1" applyAlignment="1" applyProtection="1">
      <alignment horizontal="center"/>
      <protection locked="0"/>
    </xf>
    <xf numFmtId="0" fontId="10" fillId="0" borderId="59" xfId="52" applyFont="1" applyFill="1" applyBorder="1" applyAlignment="1">
      <alignment horizontal="center"/>
      <protection/>
    </xf>
    <xf numFmtId="0" fontId="7" fillId="0" borderId="10" xfId="0" applyFont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34" borderId="32" xfId="52" applyFont="1" applyFill="1" applyBorder="1" applyAlignment="1">
      <alignment horizontal="center"/>
      <protection/>
    </xf>
    <xf numFmtId="0" fontId="7" fillId="34" borderId="32" xfId="0" applyFont="1" applyFill="1" applyBorder="1" applyAlignment="1">
      <alignment horizontal="center"/>
    </xf>
    <xf numFmtId="0" fontId="19" fillId="35" borderId="69" xfId="52" applyFont="1" applyFill="1" applyBorder="1" applyAlignment="1">
      <alignment horizontal="center"/>
      <protection/>
    </xf>
    <xf numFmtId="0" fontId="19" fillId="35" borderId="42" xfId="52" applyFont="1" applyFill="1" applyBorder="1">
      <alignment/>
      <protection/>
    </xf>
    <xf numFmtId="182" fontId="19" fillId="35" borderId="42" xfId="52" applyNumberFormat="1" applyFont="1" applyFill="1" applyBorder="1" applyAlignment="1">
      <alignment horizontal="center"/>
      <protection/>
    </xf>
    <xf numFmtId="0" fontId="28" fillId="35" borderId="81" xfId="52" applyFont="1" applyFill="1" applyBorder="1" applyAlignment="1">
      <alignment horizontal="center"/>
      <protection/>
    </xf>
    <xf numFmtId="0" fontId="28" fillId="35" borderId="81" xfId="52" applyFont="1" applyFill="1" applyBorder="1" applyAlignment="1" applyProtection="1">
      <alignment horizontal="center" vertical="center"/>
      <protection locked="0"/>
    </xf>
    <xf numFmtId="0" fontId="28" fillId="35" borderId="81" xfId="0" applyFont="1" applyFill="1" applyBorder="1" applyAlignment="1" applyProtection="1">
      <alignment horizontal="center" vertical="center"/>
      <protection locked="0"/>
    </xf>
    <xf numFmtId="0" fontId="13" fillId="40" borderId="84" xfId="52" applyFont="1" applyFill="1" applyBorder="1" applyAlignment="1">
      <alignment horizontal="center"/>
      <protection/>
    </xf>
    <xf numFmtId="0" fontId="4" fillId="0" borderId="45" xfId="52" applyFont="1" applyFill="1" applyBorder="1" applyAlignment="1">
      <alignment horizontal="center"/>
      <protection/>
    </xf>
    <xf numFmtId="0" fontId="4" fillId="35" borderId="46" xfId="52" applyFont="1" applyFill="1" applyBorder="1" applyAlignment="1">
      <alignment horizontal="center"/>
      <protection/>
    </xf>
    <xf numFmtId="0" fontId="4" fillId="0" borderId="85" xfId="52" applyFont="1" applyFill="1" applyBorder="1" applyAlignment="1">
      <alignment horizontal="center"/>
      <protection/>
    </xf>
    <xf numFmtId="0" fontId="4" fillId="35" borderId="86" xfId="52" applyFont="1" applyFill="1" applyBorder="1" applyAlignment="1">
      <alignment horizontal="center"/>
      <protection/>
    </xf>
    <xf numFmtId="0" fontId="4" fillId="0" borderId="31" xfId="52" applyFont="1" applyFill="1" applyBorder="1" applyAlignment="1">
      <alignment horizontal="center"/>
      <protection/>
    </xf>
    <xf numFmtId="0" fontId="75" fillId="0" borderId="0" xfId="52" applyFont="1" applyFill="1" applyAlignment="1">
      <alignment horizontal="center"/>
      <protection/>
    </xf>
    <xf numFmtId="0" fontId="4" fillId="37" borderId="87" xfId="52" applyFont="1" applyFill="1" applyBorder="1" applyAlignment="1">
      <alignment horizontal="center"/>
      <protection/>
    </xf>
    <xf numFmtId="0" fontId="4" fillId="37" borderId="88" xfId="52" applyFont="1" applyFill="1" applyBorder="1" applyAlignment="1">
      <alignment horizontal="center"/>
      <protection/>
    </xf>
    <xf numFmtId="0" fontId="4" fillId="37" borderId="67" xfId="52" applyFont="1" applyFill="1" applyBorder="1" applyAlignment="1">
      <alignment horizontal="center"/>
      <protection/>
    </xf>
    <xf numFmtId="0" fontId="13" fillId="40" borderId="39" xfId="52" applyFont="1" applyFill="1" applyBorder="1" applyAlignment="1">
      <alignment horizontal="center"/>
      <protection/>
    </xf>
    <xf numFmtId="0" fontId="13" fillId="0" borderId="40" xfId="52" applyFont="1" applyFill="1" applyBorder="1" applyAlignment="1">
      <alignment horizontal="center"/>
      <protection/>
    </xf>
    <xf numFmtId="0" fontId="30" fillId="0" borderId="10" xfId="52" applyFont="1" applyFill="1" applyBorder="1" applyAlignment="1">
      <alignment horizontal="center"/>
      <protection/>
    </xf>
    <xf numFmtId="0" fontId="30" fillId="37" borderId="10" xfId="52" applyFont="1" applyFill="1" applyBorder="1" applyAlignment="1">
      <alignment horizontal="center"/>
      <protection/>
    </xf>
    <xf numFmtId="0" fontId="30" fillId="35" borderId="10" xfId="52" applyFont="1" applyFill="1" applyBorder="1" applyAlignment="1">
      <alignment horizontal="center"/>
      <protection/>
    </xf>
    <xf numFmtId="0" fontId="30" fillId="0" borderId="0" xfId="52" applyFont="1" applyFill="1" applyAlignment="1">
      <alignment horizontal="center"/>
      <protection/>
    </xf>
    <xf numFmtId="0" fontId="31" fillId="0" borderId="0" xfId="52" applyFont="1" applyFill="1">
      <alignment/>
      <protection/>
    </xf>
    <xf numFmtId="181" fontId="27" fillId="35" borderId="10" xfId="0" applyNumberFormat="1" applyFont="1" applyFill="1" applyBorder="1" applyAlignment="1" applyProtection="1">
      <alignment horizontal="center" vertical="center"/>
      <protection locked="0"/>
    </xf>
    <xf numFmtId="181" fontId="27" fillId="35" borderId="11" xfId="0" applyNumberFormat="1" applyFont="1" applyFill="1" applyBorder="1" applyAlignment="1" applyProtection="1">
      <alignment horizontal="center" vertical="center"/>
      <protection locked="0"/>
    </xf>
    <xf numFmtId="183" fontId="27" fillId="35" borderId="10" xfId="0" applyNumberFormat="1" applyFont="1" applyFill="1" applyBorder="1" applyAlignment="1" applyProtection="1">
      <alignment horizontal="center" vertical="center"/>
      <protection locked="0"/>
    </xf>
    <xf numFmtId="183" fontId="27" fillId="35" borderId="11" xfId="0" applyNumberFormat="1" applyFont="1" applyFill="1" applyBorder="1" applyAlignment="1" applyProtection="1">
      <alignment horizontal="center" vertical="center"/>
      <protection locked="0"/>
    </xf>
    <xf numFmtId="0" fontId="27" fillId="0" borderId="78" xfId="52" applyFont="1" applyFill="1" applyBorder="1" applyAlignment="1">
      <alignment horizontal="center" vertical="center"/>
      <protection/>
    </xf>
    <xf numFmtId="0" fontId="28" fillId="0" borderId="81" xfId="52" applyFont="1" applyFill="1" applyBorder="1" applyAlignment="1" applyProtection="1">
      <alignment horizontal="center" vertical="center"/>
      <protection locked="0"/>
    </xf>
    <xf numFmtId="0" fontId="27" fillId="35" borderId="0" xfId="0" applyFont="1" applyFill="1" applyAlignment="1" applyProtection="1">
      <alignment horizontal="center" vertical="center"/>
      <protection/>
    </xf>
    <xf numFmtId="0" fontId="27" fillId="0" borderId="11" xfId="52" applyFont="1" applyFill="1" applyBorder="1" applyAlignment="1" applyProtection="1">
      <alignment horizontal="center" vertical="center"/>
      <protection/>
    </xf>
    <xf numFmtId="0" fontId="27" fillId="0" borderId="18" xfId="52" applyFont="1" applyFill="1" applyBorder="1" applyAlignment="1">
      <alignment horizontal="center" vertical="center"/>
      <protection/>
    </xf>
    <xf numFmtId="181" fontId="27" fillId="35" borderId="80" xfId="0" applyNumberFormat="1" applyFont="1" applyFill="1" applyBorder="1" applyAlignment="1" applyProtection="1">
      <alignment horizontal="center" vertical="center"/>
      <protection locked="0"/>
    </xf>
    <xf numFmtId="182" fontId="27" fillId="35" borderId="10" xfId="0" applyNumberFormat="1" applyFont="1" applyFill="1" applyBorder="1" applyAlignment="1" applyProtection="1">
      <alignment horizontal="center" vertical="center"/>
      <protection locked="0"/>
    </xf>
    <xf numFmtId="183" fontId="27" fillId="0" borderId="0" xfId="52" applyNumberFormat="1" applyFont="1" applyFill="1" applyBorder="1" applyAlignment="1" applyProtection="1">
      <alignment horizontal="center" vertical="center"/>
      <protection locked="0"/>
    </xf>
    <xf numFmtId="0" fontId="27" fillId="0" borderId="0" xfId="52" applyFont="1" applyFill="1" applyBorder="1" applyAlignment="1" applyProtection="1">
      <alignment horizontal="center" vertical="center"/>
      <protection/>
    </xf>
    <xf numFmtId="181" fontId="27" fillId="35" borderId="13" xfId="0" applyNumberFormat="1" applyFont="1" applyFill="1" applyBorder="1" applyAlignment="1" applyProtection="1">
      <alignment horizontal="center" vertical="center"/>
      <protection locked="0"/>
    </xf>
    <xf numFmtId="182" fontId="27" fillId="35" borderId="11" xfId="0" applyNumberFormat="1" applyFont="1" applyFill="1" applyBorder="1" applyAlignment="1" applyProtection="1">
      <alignment horizontal="center" vertical="center"/>
      <protection locked="0"/>
    </xf>
    <xf numFmtId="0" fontId="13" fillId="0" borderId="10" xfId="52" applyFont="1" applyFill="1" applyBorder="1" applyAlignment="1">
      <alignment horizontal="center"/>
      <protection/>
    </xf>
    <xf numFmtId="0" fontId="0" fillId="0" borderId="0" xfId="52" applyFont="1" applyFill="1">
      <alignment/>
      <protection/>
    </xf>
    <xf numFmtId="0" fontId="20" fillId="35" borderId="10" xfId="52" applyFont="1" applyFill="1" applyBorder="1" applyAlignment="1" applyProtection="1">
      <alignment horizontal="center" vertical="center"/>
      <protection/>
    </xf>
    <xf numFmtId="0" fontId="73" fillId="0" borderId="10" xfId="52" applyFont="1" applyFill="1" applyBorder="1" applyAlignment="1" applyProtection="1">
      <alignment horizontal="center" vertical="center"/>
      <protection/>
    </xf>
    <xf numFmtId="0" fontId="13" fillId="43" borderId="10" xfId="52" applyFont="1" applyFill="1" applyBorder="1" applyAlignment="1">
      <alignment horizontal="center"/>
      <protection/>
    </xf>
    <xf numFmtId="0" fontId="13" fillId="44" borderId="10" xfId="52" applyFont="1" applyFill="1" applyBorder="1" applyAlignment="1">
      <alignment horizontal="center"/>
      <protection/>
    </xf>
    <xf numFmtId="0" fontId="30" fillId="45" borderId="10" xfId="52" applyFont="1" applyFill="1" applyBorder="1" applyAlignment="1">
      <alignment horizontal="center"/>
      <protection/>
    </xf>
    <xf numFmtId="0" fontId="76" fillId="46" borderId="10" xfId="52" applyFont="1" applyFill="1" applyBorder="1" applyAlignment="1">
      <alignment horizontal="center"/>
      <protection/>
    </xf>
    <xf numFmtId="0" fontId="27" fillId="41" borderId="0" xfId="52" applyFont="1" applyFill="1" applyBorder="1" applyAlignment="1" applyProtection="1">
      <alignment horizontal="center" vertical="center"/>
      <protection/>
    </xf>
    <xf numFmtId="196" fontId="24" fillId="0" borderId="68" xfId="52" applyNumberFormat="1" applyFont="1" applyFill="1" applyBorder="1" applyAlignment="1">
      <alignment horizontal="center" vertical="center"/>
      <protection/>
    </xf>
    <xf numFmtId="196" fontId="24" fillId="0" borderId="41" xfId="52" applyNumberFormat="1" applyFont="1" applyFill="1" applyBorder="1" applyAlignment="1">
      <alignment horizontal="center" vertical="center"/>
      <protection/>
    </xf>
    <xf numFmtId="196" fontId="24" fillId="0" borderId="44" xfId="52" applyNumberFormat="1" applyFont="1" applyFill="1" applyBorder="1" applyAlignment="1">
      <alignment horizontal="center" vertical="center"/>
      <protection/>
    </xf>
    <xf numFmtId="0" fontId="9" fillId="35" borderId="0" xfId="52" applyFont="1" applyFill="1" applyBorder="1" applyAlignment="1">
      <alignment horizontal="center" vertical="center"/>
      <protection/>
    </xf>
    <xf numFmtId="185" fontId="16" fillId="35" borderId="0" xfId="52" applyNumberFormat="1" applyFont="1" applyFill="1" applyBorder="1" applyAlignment="1">
      <alignment horizontal="center" vertical="center"/>
      <protection/>
    </xf>
    <xf numFmtId="0" fontId="21" fillId="40" borderId="60" xfId="52" applyFont="1" applyFill="1" applyBorder="1" applyAlignment="1" applyProtection="1">
      <alignment horizontal="center" vertical="center"/>
      <protection/>
    </xf>
    <xf numFmtId="0" fontId="21" fillId="40" borderId="66" xfId="52" applyFont="1" applyFill="1" applyBorder="1" applyAlignment="1" applyProtection="1">
      <alignment horizontal="center" vertical="center"/>
      <protection/>
    </xf>
    <xf numFmtId="0" fontId="21" fillId="40" borderId="61" xfId="52" applyFont="1" applyFill="1" applyBorder="1" applyAlignment="1" applyProtection="1">
      <alignment horizontal="center" vertical="center"/>
      <protection/>
    </xf>
    <xf numFmtId="0" fontId="21" fillId="40" borderId="67" xfId="52" applyFont="1" applyFill="1" applyBorder="1" applyAlignment="1" applyProtection="1">
      <alignment horizontal="center" vertical="center"/>
      <protection/>
    </xf>
    <xf numFmtId="0" fontId="21" fillId="39" borderId="89" xfId="52" applyFont="1" applyFill="1" applyBorder="1" applyAlignment="1">
      <alignment horizontal="center" vertical="center"/>
      <protection/>
    </xf>
    <xf numFmtId="0" fontId="21" fillId="39" borderId="60" xfId="52" applyFont="1" applyFill="1" applyBorder="1" applyAlignment="1">
      <alignment horizontal="center" vertical="center"/>
      <protection/>
    </xf>
    <xf numFmtId="0" fontId="21" fillId="39" borderId="90" xfId="52" applyFont="1" applyFill="1" applyBorder="1" applyAlignment="1" applyProtection="1">
      <alignment horizontal="center" vertical="center"/>
      <protection/>
    </xf>
    <xf numFmtId="0" fontId="21" fillId="39" borderId="91" xfId="52" applyFont="1" applyFill="1" applyBorder="1" applyAlignment="1" applyProtection="1">
      <alignment horizontal="center" vertical="center"/>
      <protection/>
    </xf>
    <xf numFmtId="0" fontId="21" fillId="40" borderId="59" xfId="52" applyFont="1" applyFill="1" applyBorder="1" applyAlignment="1" applyProtection="1">
      <alignment horizontal="center" vertical="center"/>
      <protection/>
    </xf>
    <xf numFmtId="0" fontId="21" fillId="40" borderId="83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185" fontId="16" fillId="35" borderId="42" xfId="52" applyNumberFormat="1" applyFont="1" applyFill="1" applyBorder="1" applyAlignment="1">
      <alignment horizontal="center" vertical="center"/>
      <protection/>
    </xf>
    <xf numFmtId="0" fontId="21" fillId="39" borderId="59" xfId="52" applyFont="1" applyFill="1" applyBorder="1" applyAlignment="1">
      <alignment horizontal="center" vertical="center"/>
      <protection/>
    </xf>
    <xf numFmtId="0" fontId="21" fillId="39" borderId="92" xfId="52" applyFont="1" applyFill="1" applyBorder="1" applyAlignment="1">
      <alignment horizontal="center" vertical="center"/>
      <protection/>
    </xf>
    <xf numFmtId="0" fontId="21" fillId="39" borderId="23" xfId="52" applyFont="1" applyFill="1" applyBorder="1" applyAlignment="1">
      <alignment horizontal="center" vertical="center"/>
      <protection/>
    </xf>
    <xf numFmtId="0" fontId="21" fillId="39" borderId="61" xfId="52" applyFont="1" applyFill="1" applyBorder="1" applyAlignment="1">
      <alignment horizontal="center" vertical="center"/>
      <protection/>
    </xf>
    <xf numFmtId="0" fontId="21" fillId="39" borderId="93" xfId="52" applyFont="1" applyFill="1" applyBorder="1" applyAlignment="1">
      <alignment horizontal="center" vertical="center"/>
      <protection/>
    </xf>
    <xf numFmtId="0" fontId="21" fillId="39" borderId="94" xfId="52" applyFont="1" applyFill="1" applyBorder="1" applyAlignment="1" applyProtection="1">
      <alignment horizontal="center" vertical="center"/>
      <protection/>
    </xf>
    <xf numFmtId="0" fontId="21" fillId="39" borderId="95" xfId="52" applyFont="1" applyFill="1" applyBorder="1" applyAlignment="1" applyProtection="1">
      <alignment horizontal="center" vertical="center"/>
      <protection/>
    </xf>
    <xf numFmtId="0" fontId="2" fillId="39" borderId="96" xfId="52" applyFont="1" applyFill="1" applyBorder="1" applyAlignment="1" applyProtection="1">
      <alignment horizontal="center" vertical="center"/>
      <protection/>
    </xf>
    <xf numFmtId="0" fontId="4" fillId="47" borderId="60" xfId="52" applyFont="1" applyFill="1" applyBorder="1" applyAlignment="1" applyProtection="1">
      <alignment horizontal="center" vertical="center"/>
      <protection/>
    </xf>
    <xf numFmtId="0" fontId="4" fillId="47" borderId="66" xfId="52" applyFont="1" applyFill="1" applyBorder="1" applyAlignment="1" applyProtection="1">
      <alignment horizontal="center" vertical="center"/>
      <protection/>
    </xf>
    <xf numFmtId="0" fontId="4" fillId="47" borderId="61" xfId="52" applyFont="1" applyFill="1" applyBorder="1" applyAlignment="1" applyProtection="1">
      <alignment horizontal="center" vertical="center"/>
      <protection/>
    </xf>
    <xf numFmtId="0" fontId="4" fillId="47" borderId="67" xfId="52" applyFont="1" applyFill="1" applyBorder="1" applyAlignment="1" applyProtection="1">
      <alignment horizontal="center" vertical="center"/>
      <protection/>
    </xf>
    <xf numFmtId="0" fontId="4" fillId="38" borderId="97" xfId="52" applyFont="1" applyFill="1" applyBorder="1" applyAlignment="1">
      <alignment horizontal="center" vertical="center"/>
      <protection/>
    </xf>
    <xf numFmtId="0" fontId="4" fillId="38" borderId="96" xfId="52" applyFont="1" applyFill="1" applyBorder="1" applyAlignment="1">
      <alignment horizontal="center" vertical="center"/>
      <protection/>
    </xf>
    <xf numFmtId="0" fontId="4" fillId="38" borderId="98" xfId="52" applyFont="1" applyFill="1" applyBorder="1" applyAlignment="1">
      <alignment horizontal="center" vertical="center"/>
      <protection/>
    </xf>
    <xf numFmtId="0" fontId="4" fillId="38" borderId="99" xfId="52" applyFont="1" applyFill="1" applyBorder="1" applyAlignment="1">
      <alignment horizontal="center" vertical="center"/>
      <protection/>
    </xf>
    <xf numFmtId="0" fontId="4" fillId="38" borderId="100" xfId="52" applyFont="1" applyFill="1" applyBorder="1" applyAlignment="1">
      <alignment horizontal="center" vertical="center"/>
      <protection/>
    </xf>
    <xf numFmtId="0" fontId="4" fillId="38" borderId="101" xfId="52" applyFont="1" applyFill="1" applyBorder="1" applyAlignment="1">
      <alignment horizontal="center" vertical="center"/>
      <protection/>
    </xf>
    <xf numFmtId="0" fontId="4" fillId="38" borderId="102" xfId="52" applyFont="1" applyFill="1" applyBorder="1" applyAlignment="1">
      <alignment horizontal="center" vertical="center"/>
      <protection/>
    </xf>
    <xf numFmtId="0" fontId="4" fillId="47" borderId="59" xfId="52" applyFont="1" applyFill="1" applyBorder="1" applyAlignment="1" applyProtection="1">
      <alignment horizontal="center" vertical="center"/>
      <protection/>
    </xf>
    <xf numFmtId="0" fontId="4" fillId="47" borderId="83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>
      <alignment horizontal="center" vertical="center"/>
      <protection/>
    </xf>
    <xf numFmtId="0" fontId="21" fillId="38" borderId="62" xfId="52" applyFont="1" applyFill="1" applyBorder="1" applyAlignment="1">
      <alignment horizontal="center" vertical="center"/>
      <protection/>
    </xf>
    <xf numFmtId="0" fontId="21" fillId="38" borderId="103" xfId="52" applyFont="1" applyFill="1" applyBorder="1" applyAlignment="1">
      <alignment horizontal="center" vertical="center"/>
      <protection/>
    </xf>
    <xf numFmtId="0" fontId="21" fillId="38" borderId="64" xfId="52" applyFont="1" applyFill="1" applyBorder="1" applyAlignment="1">
      <alignment horizontal="center" vertical="center"/>
      <protection/>
    </xf>
    <xf numFmtId="0" fontId="21" fillId="38" borderId="104" xfId="52" applyFont="1" applyFill="1" applyBorder="1" applyAlignment="1">
      <alignment horizontal="center" vertical="center"/>
      <protection/>
    </xf>
    <xf numFmtId="0" fontId="21" fillId="38" borderId="44" xfId="52" applyFont="1" applyFill="1" applyBorder="1" applyAlignment="1">
      <alignment horizontal="center" vertical="center"/>
      <protection/>
    </xf>
    <xf numFmtId="0" fontId="21" fillId="38" borderId="105" xfId="52" applyFont="1" applyFill="1" applyBorder="1" applyAlignment="1">
      <alignment horizontal="center" vertical="center"/>
      <protection/>
    </xf>
    <xf numFmtId="0" fontId="2" fillId="40" borderId="60" xfId="52" applyFont="1" applyFill="1" applyBorder="1" applyAlignment="1" applyProtection="1">
      <alignment horizontal="center" vertical="center"/>
      <protection/>
    </xf>
    <xf numFmtId="0" fontId="2" fillId="40" borderId="66" xfId="52" applyFont="1" applyFill="1" applyBorder="1" applyAlignment="1" applyProtection="1">
      <alignment horizontal="center" vertical="center"/>
      <protection/>
    </xf>
    <xf numFmtId="0" fontId="2" fillId="40" borderId="61" xfId="52" applyFont="1" applyFill="1" applyBorder="1" applyAlignment="1" applyProtection="1">
      <alignment horizontal="center" vertical="center"/>
      <protection/>
    </xf>
    <xf numFmtId="0" fontId="2" fillId="40" borderId="67" xfId="52" applyFont="1" applyFill="1" applyBorder="1" applyAlignment="1" applyProtection="1">
      <alignment horizontal="center" vertical="center"/>
      <protection/>
    </xf>
    <xf numFmtId="0" fontId="2" fillId="40" borderId="59" xfId="52" applyFont="1" applyFill="1" applyBorder="1" applyAlignment="1" applyProtection="1">
      <alignment horizontal="center" vertical="center"/>
      <protection/>
    </xf>
    <xf numFmtId="0" fontId="2" fillId="40" borderId="83" xfId="52" applyFont="1" applyFill="1" applyBorder="1" applyAlignment="1" applyProtection="1">
      <alignment horizontal="center" vertical="center"/>
      <protection/>
    </xf>
    <xf numFmtId="0" fontId="2" fillId="39" borderId="101" xfId="52" applyFont="1" applyFill="1" applyBorder="1" applyAlignment="1" applyProtection="1">
      <alignment horizontal="center" vertical="center"/>
      <protection/>
    </xf>
    <xf numFmtId="0" fontId="2" fillId="39" borderId="102" xfId="52" applyFont="1" applyFill="1" applyBorder="1" applyAlignment="1" applyProtection="1">
      <alignment horizontal="center" vertical="center"/>
      <protection/>
    </xf>
    <xf numFmtId="0" fontId="2" fillId="39" borderId="90" xfId="52" applyFont="1" applyFill="1" applyBorder="1" applyAlignment="1" applyProtection="1">
      <alignment horizontal="center" vertical="center"/>
      <protection/>
    </xf>
    <xf numFmtId="0" fontId="2" fillId="39" borderId="91" xfId="52" applyFont="1" applyFill="1" applyBorder="1" applyAlignment="1" applyProtection="1">
      <alignment horizontal="center" vertical="center"/>
      <protection/>
    </xf>
    <xf numFmtId="0" fontId="2" fillId="39" borderId="97" xfId="52" applyFont="1" applyFill="1" applyBorder="1" applyAlignment="1" applyProtection="1">
      <alignment horizontal="center" vertical="center"/>
      <protection/>
    </xf>
    <xf numFmtId="0" fontId="21" fillId="39" borderId="62" xfId="52" applyFont="1" applyFill="1" applyBorder="1" applyAlignment="1" applyProtection="1">
      <alignment horizontal="center" vertical="center"/>
      <protection/>
    </xf>
    <xf numFmtId="0" fontId="21" fillId="39" borderId="103" xfId="52" applyFont="1" applyFill="1" applyBorder="1" applyAlignment="1" applyProtection="1">
      <alignment horizontal="center" vertical="center"/>
      <protection/>
    </xf>
    <xf numFmtId="0" fontId="21" fillId="39" borderId="64" xfId="52" applyFont="1" applyFill="1" applyBorder="1" applyAlignment="1" applyProtection="1">
      <alignment horizontal="center" vertical="center"/>
      <protection/>
    </xf>
    <xf numFmtId="0" fontId="21" fillId="39" borderId="104" xfId="52" applyFont="1" applyFill="1" applyBorder="1" applyAlignment="1" applyProtection="1">
      <alignment horizontal="center" vertical="center"/>
      <protection/>
    </xf>
    <xf numFmtId="0" fontId="21" fillId="39" borderId="44" xfId="52" applyFont="1" applyFill="1" applyBorder="1" applyAlignment="1" applyProtection="1">
      <alignment horizontal="center" vertical="center"/>
      <protection/>
    </xf>
    <xf numFmtId="0" fontId="21" fillId="39" borderId="105" xfId="52" applyFont="1" applyFill="1" applyBorder="1" applyAlignment="1" applyProtection="1">
      <alignment horizontal="center" vertical="center"/>
      <protection/>
    </xf>
    <xf numFmtId="0" fontId="2" fillId="39" borderId="98" xfId="52" applyFont="1" applyFill="1" applyBorder="1" applyAlignment="1" applyProtection="1">
      <alignment horizontal="center" vertical="center"/>
      <protection/>
    </xf>
    <xf numFmtId="0" fontId="2" fillId="40" borderId="23" xfId="52" applyFont="1" applyFill="1" applyBorder="1" applyAlignment="1" applyProtection="1">
      <alignment horizontal="center" vertical="center"/>
      <protection/>
    </xf>
    <xf numFmtId="0" fontId="2" fillId="40" borderId="93" xfId="52" applyFont="1" applyFill="1" applyBorder="1" applyAlignment="1" applyProtection="1">
      <alignment horizontal="center" vertical="center"/>
      <protection/>
    </xf>
    <xf numFmtId="0" fontId="2" fillId="40" borderId="92" xfId="52" applyFont="1" applyFill="1" applyBorder="1" applyAlignment="1" applyProtection="1">
      <alignment horizontal="center" vertical="center"/>
      <protection/>
    </xf>
    <xf numFmtId="0" fontId="2" fillId="39" borderId="106" xfId="52" applyFont="1" applyFill="1" applyBorder="1" applyAlignment="1" applyProtection="1">
      <alignment horizontal="center" vertical="center"/>
      <protection/>
    </xf>
    <xf numFmtId="0" fontId="2" fillId="39" borderId="44" xfId="52" applyFont="1" applyFill="1" applyBorder="1" applyAlignment="1" applyProtection="1">
      <alignment horizontal="center" vertical="center"/>
      <protection/>
    </xf>
    <xf numFmtId="0" fontId="2" fillId="39" borderId="105" xfId="52" applyFont="1" applyFill="1" applyBorder="1" applyAlignment="1" applyProtection="1">
      <alignment horizontal="center" vertical="center"/>
      <protection/>
    </xf>
    <xf numFmtId="0" fontId="21" fillId="33" borderId="62" xfId="52" applyFont="1" applyFill="1" applyBorder="1" applyAlignment="1" applyProtection="1">
      <alignment horizontal="center" vertical="center"/>
      <protection/>
    </xf>
    <xf numFmtId="0" fontId="21" fillId="33" borderId="103" xfId="52" applyFont="1" applyFill="1" applyBorder="1" applyAlignment="1" applyProtection="1">
      <alignment horizontal="center" vertical="center"/>
      <protection/>
    </xf>
    <xf numFmtId="0" fontId="21" fillId="33" borderId="64" xfId="52" applyFont="1" applyFill="1" applyBorder="1" applyAlignment="1" applyProtection="1">
      <alignment horizontal="center" vertical="center"/>
      <protection/>
    </xf>
    <xf numFmtId="0" fontId="21" fillId="33" borderId="104" xfId="52" applyFont="1" applyFill="1" applyBorder="1" applyAlignment="1" applyProtection="1">
      <alignment horizontal="center" vertical="center"/>
      <protection/>
    </xf>
    <xf numFmtId="0" fontId="21" fillId="33" borderId="97" xfId="52" applyFont="1" applyFill="1" applyBorder="1" applyAlignment="1" applyProtection="1">
      <alignment horizontal="center" vertical="center"/>
      <protection/>
    </xf>
    <xf numFmtId="0" fontId="21" fillId="33" borderId="107" xfId="52" applyFont="1" applyFill="1" applyBorder="1" applyAlignment="1" applyProtection="1">
      <alignment horizontal="center" vertical="center"/>
      <protection/>
    </xf>
    <xf numFmtId="0" fontId="2" fillId="40" borderId="108" xfId="52" applyFont="1" applyFill="1" applyBorder="1" applyAlignment="1" applyProtection="1">
      <alignment horizontal="center" vertical="center"/>
      <protection/>
    </xf>
    <xf numFmtId="0" fontId="2" fillId="40" borderId="88" xfId="52" applyFont="1" applyFill="1" applyBorder="1" applyAlignment="1" applyProtection="1">
      <alignment horizontal="center" vertical="center"/>
      <protection/>
    </xf>
    <xf numFmtId="0" fontId="2" fillId="40" borderId="109" xfId="52" applyFont="1" applyFill="1" applyBorder="1" applyAlignment="1" applyProtection="1">
      <alignment horizontal="center" vertical="center"/>
      <protection/>
    </xf>
    <xf numFmtId="0" fontId="2" fillId="40" borderId="110" xfId="52" applyFont="1" applyFill="1" applyBorder="1" applyAlignment="1" applyProtection="1">
      <alignment horizontal="center" vertical="center"/>
      <protection/>
    </xf>
    <xf numFmtId="0" fontId="2" fillId="39" borderId="111" xfId="52" applyFont="1" applyFill="1" applyBorder="1" applyAlignment="1" applyProtection="1">
      <alignment horizontal="center" vertical="center"/>
      <protection/>
    </xf>
    <xf numFmtId="0" fontId="2" fillId="40" borderId="112" xfId="52" applyFont="1" applyFill="1" applyBorder="1" applyAlignment="1" applyProtection="1">
      <alignment horizontal="center" vertical="center"/>
      <protection/>
    </xf>
    <xf numFmtId="0" fontId="2" fillId="40" borderId="113" xfId="52" applyFont="1" applyFill="1" applyBorder="1" applyAlignment="1" applyProtection="1">
      <alignment horizontal="center" vertical="center"/>
      <protection/>
    </xf>
    <xf numFmtId="0" fontId="2" fillId="39" borderId="41" xfId="52" applyFont="1" applyFill="1" applyBorder="1" applyAlignment="1" applyProtection="1">
      <alignment horizontal="center" vertical="center"/>
      <protection/>
    </xf>
    <xf numFmtId="0" fontId="2" fillId="39" borderId="62" xfId="52" applyFont="1" applyFill="1" applyBorder="1" applyAlignment="1" applyProtection="1">
      <alignment horizontal="center" vertical="center"/>
      <protection/>
    </xf>
    <xf numFmtId="0" fontId="2" fillId="39" borderId="103" xfId="52" applyFont="1" applyFill="1" applyBorder="1" applyAlignment="1" applyProtection="1">
      <alignment horizontal="center" vertical="center"/>
      <protection/>
    </xf>
    <xf numFmtId="0" fontId="2" fillId="39" borderId="64" xfId="52" applyFont="1" applyFill="1" applyBorder="1" applyAlignment="1" applyProtection="1">
      <alignment horizontal="center" vertical="center"/>
      <protection/>
    </xf>
    <xf numFmtId="0" fontId="2" fillId="39" borderId="104" xfId="52" applyFont="1" applyFill="1" applyBorder="1" applyAlignment="1" applyProtection="1">
      <alignment horizontal="center" vertical="center"/>
      <protection/>
    </xf>
    <xf numFmtId="0" fontId="2" fillId="39" borderId="65" xfId="52" applyFont="1" applyFill="1" applyBorder="1" applyAlignment="1" applyProtection="1">
      <alignment horizontal="center" vertical="center"/>
      <protection/>
    </xf>
    <xf numFmtId="0" fontId="2" fillId="39" borderId="114" xfId="52" applyFont="1" applyFill="1" applyBorder="1" applyAlignment="1" applyProtection="1">
      <alignment horizontal="center" vertical="center"/>
      <protection/>
    </xf>
    <xf numFmtId="0" fontId="2" fillId="39" borderId="100" xfId="52" applyFont="1" applyFill="1" applyBorder="1" applyAlignment="1" applyProtection="1">
      <alignment horizontal="center" vertical="center"/>
      <protection/>
    </xf>
    <xf numFmtId="0" fontId="2" fillId="39" borderId="99" xfId="52" applyFont="1" applyFill="1" applyBorder="1" applyAlignment="1" applyProtection="1">
      <alignment horizontal="center" vertical="center"/>
      <protection/>
    </xf>
    <xf numFmtId="0" fontId="2" fillId="40" borderId="60" xfId="52" applyFont="1" applyFill="1" applyBorder="1" applyAlignment="1">
      <alignment horizontal="center" vertical="center"/>
      <protection/>
    </xf>
    <xf numFmtId="0" fontId="2" fillId="40" borderId="66" xfId="52" applyFont="1" applyFill="1" applyBorder="1" applyAlignment="1">
      <alignment horizontal="center" vertical="center"/>
      <protection/>
    </xf>
    <xf numFmtId="0" fontId="2" fillId="40" borderId="61" xfId="52" applyFont="1" applyFill="1" applyBorder="1" applyAlignment="1">
      <alignment horizontal="center" vertical="center"/>
      <protection/>
    </xf>
    <xf numFmtId="0" fontId="2" fillId="40" borderId="67" xfId="52" applyFont="1" applyFill="1" applyBorder="1" applyAlignment="1">
      <alignment horizontal="center" vertical="center"/>
      <protection/>
    </xf>
    <xf numFmtId="0" fontId="4" fillId="40" borderId="60" xfId="52" applyFont="1" applyFill="1" applyBorder="1" applyAlignment="1" applyProtection="1">
      <alignment horizontal="center" vertical="center"/>
      <protection/>
    </xf>
    <xf numFmtId="0" fontId="4" fillId="40" borderId="66" xfId="52" applyFont="1" applyFill="1" applyBorder="1" applyAlignment="1" applyProtection="1">
      <alignment horizontal="center" vertical="center"/>
      <protection/>
    </xf>
    <xf numFmtId="0" fontId="2" fillId="39" borderId="64" xfId="52" applyFont="1" applyFill="1" applyBorder="1" applyAlignment="1">
      <alignment horizontal="center" vertical="center"/>
      <protection/>
    </xf>
    <xf numFmtId="0" fontId="2" fillId="39" borderId="96" xfId="52" applyFont="1" applyFill="1" applyBorder="1" applyAlignment="1">
      <alignment horizontal="center" vertical="center"/>
      <protection/>
    </xf>
    <xf numFmtId="0" fontId="2" fillId="39" borderId="99" xfId="52" applyFont="1" applyFill="1" applyBorder="1" applyAlignment="1">
      <alignment horizontal="center" vertical="center"/>
      <protection/>
    </xf>
    <xf numFmtId="0" fontId="2" fillId="39" borderId="101" xfId="52" applyFont="1" applyFill="1" applyBorder="1" applyAlignment="1">
      <alignment horizontal="center" vertical="center" wrapText="1"/>
      <protection/>
    </xf>
    <xf numFmtId="0" fontId="2" fillId="39" borderId="102" xfId="52" applyFont="1" applyFill="1" applyBorder="1" applyAlignment="1">
      <alignment horizontal="center" vertical="center" wrapText="1"/>
      <protection/>
    </xf>
    <xf numFmtId="0" fontId="2" fillId="39" borderId="44" xfId="52" applyFont="1" applyFill="1" applyBorder="1" applyAlignment="1">
      <alignment horizontal="center" vertical="center" wrapText="1"/>
      <protection/>
    </xf>
    <xf numFmtId="0" fontId="2" fillId="39" borderId="111" xfId="52" applyFont="1" applyFill="1" applyBorder="1" applyAlignment="1">
      <alignment horizontal="center" vertical="center" wrapText="1"/>
      <protection/>
    </xf>
    <xf numFmtId="0" fontId="2" fillId="40" borderId="59" xfId="52" applyFont="1" applyFill="1" applyBorder="1" applyAlignment="1">
      <alignment horizontal="center" vertical="center"/>
      <protection/>
    </xf>
    <xf numFmtId="0" fontId="2" fillId="40" borderId="83" xfId="52" applyFont="1" applyFill="1" applyBorder="1" applyAlignment="1">
      <alignment horizontal="center" vertical="center"/>
      <protection/>
    </xf>
    <xf numFmtId="0" fontId="21" fillId="39" borderId="62" xfId="52" applyFont="1" applyFill="1" applyBorder="1" applyAlignment="1">
      <alignment horizontal="center" vertical="center"/>
      <protection/>
    </xf>
    <xf numFmtId="0" fontId="21" fillId="39" borderId="103" xfId="52" applyFont="1" applyFill="1" applyBorder="1" applyAlignment="1">
      <alignment horizontal="center" vertical="center"/>
      <protection/>
    </xf>
    <xf numFmtId="0" fontId="21" fillId="39" borderId="64" xfId="52" applyFont="1" applyFill="1" applyBorder="1" applyAlignment="1">
      <alignment horizontal="center" vertical="center"/>
      <protection/>
    </xf>
    <xf numFmtId="0" fontId="21" fillId="39" borderId="104" xfId="52" applyFont="1" applyFill="1" applyBorder="1" applyAlignment="1">
      <alignment horizontal="center" vertical="center"/>
      <protection/>
    </xf>
    <xf numFmtId="0" fontId="21" fillId="39" borderId="44" xfId="52" applyFont="1" applyFill="1" applyBorder="1" applyAlignment="1">
      <alignment horizontal="center" vertical="center"/>
      <protection/>
    </xf>
    <xf numFmtId="0" fontId="21" fillId="39" borderId="105" xfId="52" applyFont="1" applyFill="1" applyBorder="1" applyAlignment="1">
      <alignment horizontal="center" vertical="center"/>
      <protection/>
    </xf>
    <xf numFmtId="0" fontId="2" fillId="39" borderId="97" xfId="52" applyFont="1" applyFill="1" applyBorder="1" applyAlignment="1">
      <alignment horizontal="center" vertical="center"/>
      <protection/>
    </xf>
    <xf numFmtId="0" fontId="2" fillId="39" borderId="98" xfId="52" applyFont="1" applyFill="1" applyBorder="1" applyAlignment="1">
      <alignment horizontal="center" vertical="center"/>
      <protection/>
    </xf>
    <xf numFmtId="0" fontId="2" fillId="39" borderId="100" xfId="52" applyFont="1" applyFill="1" applyBorder="1" applyAlignment="1">
      <alignment horizontal="center" vertical="center"/>
      <protection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Poussins et Poussines" xfId="53"/>
    <cellStyle name="Normal_TABLE COTATIONS DRANCY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28575</xdr:rowOff>
    </xdr:from>
    <xdr:to>
      <xdr:col>0</xdr:col>
      <xdr:colOff>1714500</xdr:colOff>
      <xdr:row>3</xdr:row>
      <xdr:rowOff>9525</xdr:rowOff>
    </xdr:to>
    <xdr:pic>
      <xdr:nvPicPr>
        <xdr:cNvPr id="1" name="Image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8575"/>
          <a:ext cx="14287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36</xdr:row>
      <xdr:rowOff>209550</xdr:rowOff>
    </xdr:from>
    <xdr:to>
      <xdr:col>0</xdr:col>
      <xdr:colOff>1476375</xdr:colOff>
      <xdr:row>39</xdr:row>
      <xdr:rowOff>152400</xdr:rowOff>
    </xdr:to>
    <xdr:pic>
      <xdr:nvPicPr>
        <xdr:cNvPr id="2" name="Image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296025"/>
          <a:ext cx="14287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285750</xdr:colOff>
      <xdr:row>40</xdr:row>
      <xdr:rowOff>0</xdr:rowOff>
    </xdr:from>
    <xdr:to>
      <xdr:col>0</xdr:col>
      <xdr:colOff>1714500</xdr:colOff>
      <xdr:row>40</xdr:row>
      <xdr:rowOff>9525</xdr:rowOff>
    </xdr:to>
    <xdr:pic>
      <xdr:nvPicPr>
        <xdr:cNvPr id="3" name="Image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6924675"/>
          <a:ext cx="1428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161925</xdr:colOff>
      <xdr:row>57</xdr:row>
      <xdr:rowOff>57150</xdr:rowOff>
    </xdr:from>
    <xdr:to>
      <xdr:col>10</xdr:col>
      <xdr:colOff>228600</xdr:colOff>
      <xdr:row>65</xdr:row>
      <xdr:rowOff>104775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1696700"/>
          <a:ext cx="16954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fsgt.org/sites/default/files/2016%20Resultats%20Guimier%20Enfants%201er%20Tou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auvegarde%20Rachos\USMA\Resultats\2018%20R&#233;sultats%20Challenge%20Rousseau%202&#232;me%20Tou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20%20R&#233;sultats%20Guimier%20Enfants%201er%20Tou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RY T1 J2"/>
      <sheetName val="Points T1 J2"/>
      <sheetName val="Relais T1 J2"/>
      <sheetName val="MoF T1 J2"/>
      <sheetName val="MoM T1 J2"/>
      <sheetName val="PoF T1 J2"/>
      <sheetName val="PoM T1 J2"/>
      <sheetName val="BEF T1 J2"/>
      <sheetName val="BeM T1 J2"/>
      <sheetName val="Feuil1"/>
      <sheetName val="Table Mo"/>
      <sheetName val="Table Po"/>
      <sheetName val="Table BeF"/>
      <sheetName val="Table BeM"/>
      <sheetName val="Table MiF"/>
      <sheetName val="Table MiM"/>
      <sheetName val="Table Femmes"/>
      <sheetName val="Table Hommes"/>
    </sheetNames>
    <sheetDataSet>
      <sheetData sheetId="1">
        <row r="3">
          <cell r="B3" t="str">
            <v>AB</v>
          </cell>
          <cell r="C3" t="str">
            <v>ABDO</v>
          </cell>
          <cell r="D3" t="str">
            <v>ACB</v>
          </cell>
          <cell r="E3" t="str">
            <v>ASGB</v>
          </cell>
          <cell r="F3" t="str">
            <v>BMSA</v>
          </cell>
          <cell r="G3" t="str">
            <v>CAR</v>
          </cell>
          <cell r="I3" t="str">
            <v>COMA</v>
          </cell>
          <cell r="J3" t="str">
            <v>CSB</v>
          </cell>
          <cell r="L3" t="str">
            <v>NLSA</v>
          </cell>
          <cell r="M3" t="str">
            <v>ESS</v>
          </cell>
          <cell r="N3" t="str">
            <v>ESV</v>
          </cell>
          <cell r="O3" t="str">
            <v>ESC XV</v>
          </cell>
          <cell r="P3" t="str">
            <v>SDUS</v>
          </cell>
          <cell r="Q3" t="str">
            <v>TAC</v>
          </cell>
          <cell r="R3" t="str">
            <v>USI</v>
          </cell>
          <cell r="S3" t="str">
            <v>USMA</v>
          </cell>
          <cell r="T3" t="str">
            <v>USOB</v>
          </cell>
          <cell r="U3" t="str">
            <v>VMA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lais "/>
      <sheetName val="MoF "/>
      <sheetName val="MoM"/>
      <sheetName val="PoF 2ème Tour"/>
      <sheetName val="PoM 2ème Tour"/>
      <sheetName val="BF 2ème Tour"/>
      <sheetName val="BM 2ème Tour "/>
      <sheetName val="Feuil1"/>
      <sheetName val="Table Mo"/>
      <sheetName val="Table Po"/>
      <sheetName val="Table BeF"/>
      <sheetName val="Table BeM"/>
      <sheetName val="Table MiF"/>
      <sheetName val="Table MiM"/>
      <sheetName val="Table Femmes"/>
      <sheetName val="Table Hommes"/>
    </sheetNames>
    <sheetDataSet>
      <sheetData sheetId="8">
        <row r="1">
          <cell r="E1" t="str">
            <v>400 m</v>
          </cell>
          <cell r="F1" t="str">
            <v>PTS</v>
          </cell>
        </row>
        <row r="2">
          <cell r="E2">
            <v>0</v>
          </cell>
          <cell r="F2">
            <v>25</v>
          </cell>
        </row>
        <row r="3">
          <cell r="E3">
            <v>1120</v>
          </cell>
          <cell r="F3">
            <v>25</v>
          </cell>
        </row>
        <row r="4">
          <cell r="E4">
            <v>1140</v>
          </cell>
          <cell r="F4">
            <v>24</v>
          </cell>
        </row>
        <row r="5">
          <cell r="E5">
            <v>1160</v>
          </cell>
          <cell r="F5">
            <v>24</v>
          </cell>
        </row>
        <row r="6">
          <cell r="E6">
            <v>1180</v>
          </cell>
          <cell r="F6">
            <v>23</v>
          </cell>
        </row>
        <row r="7">
          <cell r="E7">
            <v>1200</v>
          </cell>
          <cell r="F7">
            <v>23</v>
          </cell>
        </row>
        <row r="8">
          <cell r="E8">
            <v>1220</v>
          </cell>
          <cell r="F8">
            <v>22</v>
          </cell>
        </row>
        <row r="9">
          <cell r="E9">
            <v>1240</v>
          </cell>
          <cell r="F9">
            <v>22</v>
          </cell>
        </row>
        <row r="10">
          <cell r="E10">
            <v>1260</v>
          </cell>
          <cell r="F10">
            <v>21</v>
          </cell>
        </row>
        <row r="11">
          <cell r="E11">
            <v>1280</v>
          </cell>
          <cell r="F11">
            <v>21</v>
          </cell>
        </row>
        <row r="12">
          <cell r="E12">
            <v>1300</v>
          </cell>
          <cell r="F12">
            <v>20</v>
          </cell>
        </row>
        <row r="13">
          <cell r="E13">
            <v>1320</v>
          </cell>
          <cell r="F13">
            <v>20</v>
          </cell>
        </row>
        <row r="14">
          <cell r="E14">
            <v>1340</v>
          </cell>
          <cell r="F14">
            <v>19</v>
          </cell>
        </row>
        <row r="15">
          <cell r="E15">
            <v>1360</v>
          </cell>
          <cell r="F15">
            <v>19</v>
          </cell>
        </row>
        <row r="16">
          <cell r="E16">
            <v>1380</v>
          </cell>
          <cell r="F16">
            <v>18</v>
          </cell>
        </row>
        <row r="17">
          <cell r="E17">
            <v>1400</v>
          </cell>
          <cell r="F17">
            <v>18</v>
          </cell>
        </row>
        <row r="18">
          <cell r="E18">
            <v>1420</v>
          </cell>
          <cell r="F18">
            <v>17</v>
          </cell>
        </row>
        <row r="19">
          <cell r="E19">
            <v>1440</v>
          </cell>
          <cell r="F19">
            <v>17</v>
          </cell>
        </row>
        <row r="20">
          <cell r="E20">
            <v>1460</v>
          </cell>
          <cell r="F20">
            <v>16</v>
          </cell>
        </row>
        <row r="21">
          <cell r="E21">
            <v>1480</v>
          </cell>
          <cell r="F21">
            <v>16</v>
          </cell>
        </row>
        <row r="22">
          <cell r="E22">
            <v>1500</v>
          </cell>
          <cell r="F22">
            <v>15</v>
          </cell>
        </row>
        <row r="23">
          <cell r="E23">
            <v>1520</v>
          </cell>
          <cell r="F23">
            <v>15</v>
          </cell>
        </row>
        <row r="24">
          <cell r="E24">
            <v>1540</v>
          </cell>
          <cell r="F24">
            <v>14</v>
          </cell>
        </row>
        <row r="25">
          <cell r="E25">
            <v>1560</v>
          </cell>
          <cell r="F25">
            <v>14</v>
          </cell>
        </row>
        <row r="26">
          <cell r="E26">
            <v>1580</v>
          </cell>
          <cell r="F26">
            <v>13</v>
          </cell>
        </row>
        <row r="27">
          <cell r="E27">
            <v>2000</v>
          </cell>
          <cell r="F27">
            <v>13</v>
          </cell>
        </row>
        <row r="28">
          <cell r="E28">
            <v>2020</v>
          </cell>
          <cell r="F28">
            <v>12</v>
          </cell>
        </row>
        <row r="29">
          <cell r="E29">
            <v>2040</v>
          </cell>
          <cell r="F29">
            <v>12</v>
          </cell>
        </row>
        <row r="30">
          <cell r="E30">
            <v>2060</v>
          </cell>
          <cell r="F30">
            <v>11</v>
          </cell>
        </row>
        <row r="31">
          <cell r="E31">
            <v>2080</v>
          </cell>
          <cell r="F31">
            <v>11</v>
          </cell>
        </row>
        <row r="32">
          <cell r="E32">
            <v>2100</v>
          </cell>
          <cell r="F32">
            <v>10</v>
          </cell>
        </row>
        <row r="33">
          <cell r="E33">
            <v>2120</v>
          </cell>
          <cell r="F33">
            <v>10</v>
          </cell>
        </row>
        <row r="34">
          <cell r="E34">
            <v>2140</v>
          </cell>
          <cell r="F34">
            <v>9</v>
          </cell>
        </row>
        <row r="35">
          <cell r="E35">
            <v>2160</v>
          </cell>
          <cell r="F35">
            <v>9</v>
          </cell>
        </row>
        <row r="36">
          <cell r="E36">
            <v>2180</v>
          </cell>
          <cell r="F36">
            <v>8</v>
          </cell>
        </row>
        <row r="37">
          <cell r="E37">
            <v>2200</v>
          </cell>
          <cell r="F37">
            <v>8</v>
          </cell>
        </row>
        <row r="38">
          <cell r="E38">
            <v>2220</v>
          </cell>
          <cell r="F38">
            <v>7</v>
          </cell>
        </row>
        <row r="39">
          <cell r="E39">
            <v>2240</v>
          </cell>
          <cell r="F39">
            <v>7</v>
          </cell>
        </row>
        <row r="40">
          <cell r="E40">
            <v>2260</v>
          </cell>
          <cell r="F40">
            <v>6</v>
          </cell>
        </row>
        <row r="41">
          <cell r="E41">
            <v>2280</v>
          </cell>
          <cell r="F41">
            <v>6</v>
          </cell>
        </row>
        <row r="42">
          <cell r="E42">
            <v>2300</v>
          </cell>
          <cell r="F42">
            <v>5</v>
          </cell>
        </row>
        <row r="43">
          <cell r="E43">
            <v>2320</v>
          </cell>
          <cell r="F43">
            <v>5</v>
          </cell>
        </row>
        <row r="44">
          <cell r="E44">
            <v>2340</v>
          </cell>
          <cell r="F44">
            <v>4</v>
          </cell>
        </row>
        <row r="45">
          <cell r="E45">
            <v>2360</v>
          </cell>
          <cell r="F45">
            <v>4</v>
          </cell>
        </row>
        <row r="46">
          <cell r="E46">
            <v>2380</v>
          </cell>
          <cell r="F46">
            <v>3</v>
          </cell>
        </row>
        <row r="47">
          <cell r="E47">
            <v>2400</v>
          </cell>
          <cell r="F47">
            <v>3</v>
          </cell>
        </row>
        <row r="48">
          <cell r="E48">
            <v>2420</v>
          </cell>
          <cell r="F48">
            <v>2</v>
          </cell>
        </row>
        <row r="49">
          <cell r="E49">
            <v>2440</v>
          </cell>
          <cell r="F49">
            <v>2</v>
          </cell>
        </row>
        <row r="50">
          <cell r="E50">
            <v>2460</v>
          </cell>
          <cell r="F50">
            <v>1</v>
          </cell>
        </row>
        <row r="51">
          <cell r="E51">
            <v>2480</v>
          </cell>
          <cell r="F51">
            <v>1</v>
          </cell>
        </row>
      </sheetData>
      <sheetData sheetId="10">
        <row r="1">
          <cell r="G1" t="str">
            <v>180 m H.</v>
          </cell>
          <cell r="H1" t="str">
            <v>PTS</v>
          </cell>
        </row>
        <row r="2">
          <cell r="G2">
            <v>0</v>
          </cell>
          <cell r="H2">
            <v>25</v>
          </cell>
        </row>
        <row r="3">
          <cell r="G3">
            <v>270</v>
          </cell>
          <cell r="H3">
            <v>25</v>
          </cell>
        </row>
        <row r="4">
          <cell r="G4">
            <v>275</v>
          </cell>
          <cell r="H4">
            <v>24</v>
          </cell>
        </row>
        <row r="5">
          <cell r="G5">
            <v>280</v>
          </cell>
          <cell r="H5">
            <v>24</v>
          </cell>
        </row>
        <row r="6">
          <cell r="G6">
            <v>285</v>
          </cell>
          <cell r="H6">
            <v>23</v>
          </cell>
        </row>
        <row r="7">
          <cell r="G7">
            <v>290</v>
          </cell>
          <cell r="H7">
            <v>23</v>
          </cell>
        </row>
        <row r="8">
          <cell r="G8">
            <v>295</v>
          </cell>
          <cell r="H8">
            <v>22</v>
          </cell>
        </row>
        <row r="9">
          <cell r="G9">
            <v>300</v>
          </cell>
          <cell r="H9">
            <v>22</v>
          </cell>
        </row>
        <row r="10">
          <cell r="G10">
            <v>305</v>
          </cell>
          <cell r="H10">
            <v>21</v>
          </cell>
        </row>
        <row r="11">
          <cell r="G11">
            <v>310</v>
          </cell>
          <cell r="H11">
            <v>21</v>
          </cell>
        </row>
        <row r="12">
          <cell r="G12">
            <v>315</v>
          </cell>
          <cell r="H12">
            <v>20</v>
          </cell>
        </row>
        <row r="13">
          <cell r="G13">
            <v>320</v>
          </cell>
          <cell r="H13">
            <v>20</v>
          </cell>
        </row>
        <row r="14">
          <cell r="G14">
            <v>325</v>
          </cell>
          <cell r="H14">
            <v>19</v>
          </cell>
        </row>
        <row r="15">
          <cell r="G15">
            <v>330</v>
          </cell>
          <cell r="H15">
            <v>19</v>
          </cell>
        </row>
        <row r="16">
          <cell r="G16">
            <v>335</v>
          </cell>
          <cell r="H16">
            <v>18</v>
          </cell>
        </row>
        <row r="17">
          <cell r="G17">
            <v>340</v>
          </cell>
          <cell r="H17">
            <v>18</v>
          </cell>
        </row>
        <row r="18">
          <cell r="G18">
            <v>345</v>
          </cell>
          <cell r="H18">
            <v>17</v>
          </cell>
        </row>
        <row r="19">
          <cell r="G19">
            <v>350</v>
          </cell>
          <cell r="H19">
            <v>17</v>
          </cell>
        </row>
        <row r="20">
          <cell r="G20">
            <v>355</v>
          </cell>
          <cell r="H20">
            <v>16</v>
          </cell>
        </row>
        <row r="21">
          <cell r="G21">
            <v>360</v>
          </cell>
          <cell r="H21">
            <v>16</v>
          </cell>
        </row>
        <row r="22">
          <cell r="G22">
            <v>365</v>
          </cell>
          <cell r="H22">
            <v>15</v>
          </cell>
        </row>
        <row r="23">
          <cell r="G23">
            <v>370</v>
          </cell>
          <cell r="H23">
            <v>15</v>
          </cell>
        </row>
        <row r="24">
          <cell r="G24">
            <v>375</v>
          </cell>
          <cell r="H24">
            <v>14</v>
          </cell>
        </row>
        <row r="25">
          <cell r="G25">
            <v>380</v>
          </cell>
          <cell r="H25">
            <v>14</v>
          </cell>
        </row>
        <row r="26">
          <cell r="G26">
            <v>385</v>
          </cell>
          <cell r="H26">
            <v>13</v>
          </cell>
        </row>
        <row r="27">
          <cell r="G27">
            <v>390</v>
          </cell>
          <cell r="H27">
            <v>13</v>
          </cell>
        </row>
        <row r="28">
          <cell r="G28">
            <v>395</v>
          </cell>
          <cell r="H28">
            <v>12</v>
          </cell>
        </row>
        <row r="29">
          <cell r="G29">
            <v>400</v>
          </cell>
          <cell r="H29">
            <v>12</v>
          </cell>
        </row>
        <row r="30">
          <cell r="G30">
            <v>405</v>
          </cell>
          <cell r="H30">
            <v>11</v>
          </cell>
        </row>
        <row r="31">
          <cell r="G31">
            <v>410</v>
          </cell>
          <cell r="H31">
            <v>11</v>
          </cell>
        </row>
        <row r="32">
          <cell r="G32">
            <v>415</v>
          </cell>
          <cell r="H32">
            <v>10</v>
          </cell>
        </row>
        <row r="33">
          <cell r="G33">
            <v>420</v>
          </cell>
          <cell r="H33">
            <v>10</v>
          </cell>
        </row>
        <row r="34">
          <cell r="G34">
            <v>425</v>
          </cell>
          <cell r="H34">
            <v>9</v>
          </cell>
        </row>
        <row r="35">
          <cell r="G35">
            <v>430</v>
          </cell>
          <cell r="H35">
            <v>9</v>
          </cell>
        </row>
        <row r="36">
          <cell r="G36">
            <v>435</v>
          </cell>
          <cell r="H36">
            <v>8</v>
          </cell>
        </row>
        <row r="37">
          <cell r="G37">
            <v>440</v>
          </cell>
          <cell r="H37">
            <v>8</v>
          </cell>
        </row>
        <row r="38">
          <cell r="G38">
            <v>445</v>
          </cell>
          <cell r="H38">
            <v>7</v>
          </cell>
        </row>
        <row r="39">
          <cell r="G39">
            <v>450</v>
          </cell>
          <cell r="H39">
            <v>7</v>
          </cell>
        </row>
        <row r="40">
          <cell r="G40">
            <v>455</v>
          </cell>
          <cell r="H40">
            <v>6</v>
          </cell>
        </row>
        <row r="41">
          <cell r="G41">
            <v>460</v>
          </cell>
          <cell r="H41">
            <v>6</v>
          </cell>
        </row>
        <row r="42">
          <cell r="G42">
            <v>465</v>
          </cell>
          <cell r="H42">
            <v>5</v>
          </cell>
        </row>
        <row r="43">
          <cell r="G43">
            <v>470</v>
          </cell>
          <cell r="H43">
            <v>5</v>
          </cell>
        </row>
        <row r="44">
          <cell r="G44">
            <v>475</v>
          </cell>
          <cell r="H44">
            <v>4</v>
          </cell>
        </row>
        <row r="45">
          <cell r="G45">
            <v>480</v>
          </cell>
          <cell r="H45">
            <v>4</v>
          </cell>
        </row>
        <row r="46">
          <cell r="G46">
            <v>485</v>
          </cell>
          <cell r="H46">
            <v>3</v>
          </cell>
        </row>
        <row r="47">
          <cell r="G47">
            <v>490</v>
          </cell>
          <cell r="H47">
            <v>3</v>
          </cell>
        </row>
        <row r="48">
          <cell r="G48">
            <v>495</v>
          </cell>
          <cell r="H48">
            <v>2</v>
          </cell>
        </row>
        <row r="49">
          <cell r="G49">
            <v>500</v>
          </cell>
          <cell r="H49">
            <v>2</v>
          </cell>
        </row>
        <row r="50">
          <cell r="G50">
            <v>505</v>
          </cell>
          <cell r="H50">
            <v>1</v>
          </cell>
        </row>
        <row r="51">
          <cell r="G51" t="str">
            <v>180 m H.</v>
          </cell>
          <cell r="H51" t="str">
            <v>PTS</v>
          </cell>
        </row>
      </sheetData>
      <sheetData sheetId="11">
        <row r="1">
          <cell r="I1" t="str">
            <v>180 m H.</v>
          </cell>
          <cell r="J1" t="str">
            <v>PTS</v>
          </cell>
        </row>
        <row r="2">
          <cell r="I2">
            <v>0</v>
          </cell>
          <cell r="J2">
            <v>25</v>
          </cell>
        </row>
        <row r="3">
          <cell r="I3">
            <v>250</v>
          </cell>
          <cell r="J3">
            <v>25</v>
          </cell>
        </row>
        <row r="4">
          <cell r="I4">
            <v>255</v>
          </cell>
          <cell r="J4">
            <v>24</v>
          </cell>
        </row>
        <row r="5">
          <cell r="I5">
            <v>260</v>
          </cell>
          <cell r="J5">
            <v>24</v>
          </cell>
        </row>
        <row r="6">
          <cell r="I6">
            <v>265</v>
          </cell>
          <cell r="J6">
            <v>23</v>
          </cell>
        </row>
        <row r="7">
          <cell r="I7">
            <v>270</v>
          </cell>
          <cell r="J7">
            <v>23</v>
          </cell>
        </row>
        <row r="8">
          <cell r="I8">
            <v>275</v>
          </cell>
          <cell r="J8">
            <v>22</v>
          </cell>
        </row>
        <row r="9">
          <cell r="I9">
            <v>280</v>
          </cell>
          <cell r="J9">
            <v>22</v>
          </cell>
        </row>
        <row r="10">
          <cell r="I10">
            <v>285</v>
          </cell>
          <cell r="J10">
            <v>21</v>
          </cell>
        </row>
        <row r="11">
          <cell r="I11">
            <v>290</v>
          </cell>
          <cell r="J11">
            <v>21</v>
          </cell>
        </row>
        <row r="12">
          <cell r="I12">
            <v>300</v>
          </cell>
          <cell r="J12">
            <v>20</v>
          </cell>
        </row>
        <row r="13">
          <cell r="I13">
            <v>300</v>
          </cell>
          <cell r="J13">
            <v>20</v>
          </cell>
        </row>
        <row r="14">
          <cell r="I14">
            <v>305</v>
          </cell>
          <cell r="J14">
            <v>19</v>
          </cell>
        </row>
        <row r="15">
          <cell r="I15">
            <v>310</v>
          </cell>
          <cell r="J15">
            <v>19</v>
          </cell>
        </row>
        <row r="16">
          <cell r="I16">
            <v>315</v>
          </cell>
          <cell r="J16">
            <v>18</v>
          </cell>
        </row>
        <row r="17">
          <cell r="I17">
            <v>320</v>
          </cell>
          <cell r="J17">
            <v>18</v>
          </cell>
        </row>
        <row r="18">
          <cell r="I18">
            <v>325</v>
          </cell>
          <cell r="J18">
            <v>17</v>
          </cell>
        </row>
        <row r="19">
          <cell r="I19">
            <v>330</v>
          </cell>
          <cell r="J19">
            <v>17</v>
          </cell>
        </row>
        <row r="20">
          <cell r="I20">
            <v>335</v>
          </cell>
          <cell r="J20">
            <v>16</v>
          </cell>
        </row>
        <row r="21">
          <cell r="I21">
            <v>340</v>
          </cell>
          <cell r="J21">
            <v>16</v>
          </cell>
        </row>
        <row r="22">
          <cell r="I22">
            <v>345</v>
          </cell>
          <cell r="J22">
            <v>15</v>
          </cell>
        </row>
        <row r="23">
          <cell r="I23">
            <v>350</v>
          </cell>
          <cell r="J23">
            <v>15</v>
          </cell>
        </row>
        <row r="24">
          <cell r="I24">
            <v>355</v>
          </cell>
          <cell r="J24">
            <v>14</v>
          </cell>
        </row>
        <row r="25">
          <cell r="I25">
            <v>360</v>
          </cell>
          <cell r="J25">
            <v>14</v>
          </cell>
        </row>
        <row r="26">
          <cell r="I26">
            <v>365</v>
          </cell>
          <cell r="J26">
            <v>13</v>
          </cell>
        </row>
        <row r="27">
          <cell r="I27">
            <v>370</v>
          </cell>
          <cell r="J27">
            <v>13</v>
          </cell>
        </row>
        <row r="28">
          <cell r="I28">
            <v>375</v>
          </cell>
          <cell r="J28">
            <v>12</v>
          </cell>
        </row>
        <row r="29">
          <cell r="I29">
            <v>380</v>
          </cell>
          <cell r="J29">
            <v>12</v>
          </cell>
        </row>
        <row r="30">
          <cell r="I30">
            <v>385</v>
          </cell>
          <cell r="J30">
            <v>11</v>
          </cell>
        </row>
        <row r="31">
          <cell r="I31">
            <v>390</v>
          </cell>
          <cell r="J31">
            <v>11</v>
          </cell>
        </row>
        <row r="32">
          <cell r="I32">
            <v>395</v>
          </cell>
          <cell r="J32">
            <v>10</v>
          </cell>
        </row>
        <row r="33">
          <cell r="I33">
            <v>400</v>
          </cell>
          <cell r="J33">
            <v>10</v>
          </cell>
        </row>
        <row r="34">
          <cell r="I34">
            <v>405</v>
          </cell>
          <cell r="J34">
            <v>9</v>
          </cell>
        </row>
        <row r="35">
          <cell r="I35">
            <v>410</v>
          </cell>
          <cell r="J35">
            <v>9</v>
          </cell>
        </row>
        <row r="36">
          <cell r="I36">
            <v>415</v>
          </cell>
          <cell r="J36">
            <v>8</v>
          </cell>
        </row>
        <row r="37">
          <cell r="I37">
            <v>420</v>
          </cell>
          <cell r="J37">
            <v>8</v>
          </cell>
        </row>
        <row r="38">
          <cell r="I38">
            <v>425</v>
          </cell>
          <cell r="J38">
            <v>7</v>
          </cell>
        </row>
        <row r="39">
          <cell r="I39">
            <v>430</v>
          </cell>
          <cell r="J39">
            <v>7</v>
          </cell>
        </row>
        <row r="40">
          <cell r="I40">
            <v>435</v>
          </cell>
          <cell r="J40">
            <v>6</v>
          </cell>
        </row>
        <row r="41">
          <cell r="I41">
            <v>440</v>
          </cell>
          <cell r="J41">
            <v>6</v>
          </cell>
        </row>
        <row r="42">
          <cell r="I42">
            <v>445</v>
          </cell>
          <cell r="J42">
            <v>5</v>
          </cell>
        </row>
        <row r="43">
          <cell r="I43">
            <v>450</v>
          </cell>
          <cell r="J43">
            <v>5</v>
          </cell>
        </row>
        <row r="44">
          <cell r="I44">
            <v>455</v>
          </cell>
          <cell r="J44">
            <v>4</v>
          </cell>
        </row>
        <row r="45">
          <cell r="I45">
            <v>460</v>
          </cell>
          <cell r="J45">
            <v>4</v>
          </cell>
        </row>
        <row r="46">
          <cell r="I46">
            <v>465</v>
          </cell>
          <cell r="J46">
            <v>3</v>
          </cell>
        </row>
        <row r="47">
          <cell r="I47">
            <v>470</v>
          </cell>
          <cell r="J47">
            <v>3</v>
          </cell>
        </row>
        <row r="48">
          <cell r="I48">
            <v>475</v>
          </cell>
          <cell r="J48">
            <v>2</v>
          </cell>
        </row>
        <row r="49">
          <cell r="I49">
            <v>480</v>
          </cell>
          <cell r="J49">
            <v>2</v>
          </cell>
        </row>
        <row r="50">
          <cell r="I50">
            <v>485</v>
          </cell>
          <cell r="J50">
            <v>1</v>
          </cell>
        </row>
        <row r="51">
          <cell r="I51" t="str">
            <v>180 m H.</v>
          </cell>
          <cell r="J51" t="str">
            <v>PTS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ury T1"/>
      <sheetName val="Relais 1er Tour"/>
      <sheetName val="Points 1ème Tour"/>
      <sheetName val="MoF 1er Tour"/>
      <sheetName val="MoM 1er Tour"/>
      <sheetName val="PoF 1er Tour"/>
      <sheetName val="PoM 1er Tour"/>
      <sheetName val="BeF 1er Tour"/>
      <sheetName val="BeM 1er Tour"/>
      <sheetName val="Feuil1"/>
      <sheetName val="Table Mo"/>
      <sheetName val="Table Po"/>
      <sheetName val="Table BeF"/>
      <sheetName val="Table BeM"/>
      <sheetName val="Feuil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101"/>
  <sheetViews>
    <sheetView showZeros="0" view="pageBreakPreview" zoomScaleSheetLayoutView="100" zoomScalePageLayoutView="0" workbookViewId="0" topLeftCell="A4">
      <selection activeCell="E22" sqref="E22"/>
    </sheetView>
  </sheetViews>
  <sheetFormatPr defaultColWidth="11.00390625" defaultRowHeight="15.75"/>
  <cols>
    <col min="1" max="1" width="26.00390625" style="191" customWidth="1"/>
    <col min="2" max="2" width="22.375" style="191" bestFit="1" customWidth="1"/>
    <col min="3" max="3" width="12.50390625" style="191" bestFit="1" customWidth="1"/>
    <col min="4" max="4" width="16.00390625" style="191" customWidth="1"/>
    <col min="5" max="5" width="6.875" style="191" customWidth="1"/>
    <col min="6" max="16384" width="11.00390625" style="271" customWidth="1"/>
  </cols>
  <sheetData>
    <row r="1" spans="1:5" ht="23.25">
      <c r="A1" s="487">
        <v>43841</v>
      </c>
      <c r="B1" s="488"/>
      <c r="C1" s="488"/>
      <c r="D1" s="488"/>
      <c r="E1" s="489"/>
    </row>
    <row r="2" spans="1:5" ht="12.75">
      <c r="A2" s="272"/>
      <c r="B2" s="179"/>
      <c r="C2" s="179"/>
      <c r="D2" s="179"/>
      <c r="E2" s="271"/>
    </row>
    <row r="3" spans="1:5" ht="12.75">
      <c r="A3" s="264"/>
      <c r="B3" s="174"/>
      <c r="C3" s="174"/>
      <c r="D3" s="174"/>
      <c r="E3" s="271"/>
    </row>
    <row r="4" spans="1:5" ht="18.75">
      <c r="A4" s="264"/>
      <c r="B4" s="273" t="s">
        <v>125</v>
      </c>
      <c r="C4" s="174"/>
      <c r="D4" s="174"/>
      <c r="E4" s="271"/>
    </row>
    <row r="5" spans="1:5" ht="13.5" thickBot="1">
      <c r="A5" s="272"/>
      <c r="B5" s="179"/>
      <c r="C5" s="179"/>
      <c r="D5" s="179"/>
      <c r="E5" s="271"/>
    </row>
    <row r="6" spans="1:5" ht="12.75">
      <c r="A6" s="265"/>
      <c r="B6" s="178"/>
      <c r="C6" s="178"/>
      <c r="D6" s="186"/>
      <c r="E6" s="271"/>
    </row>
    <row r="7" spans="1:5" ht="12.75">
      <c r="A7" s="266" t="s">
        <v>126</v>
      </c>
      <c r="B7" s="180" t="s">
        <v>652</v>
      </c>
      <c r="C7" s="180" t="s">
        <v>77</v>
      </c>
      <c r="D7" s="179"/>
      <c r="E7" s="271"/>
    </row>
    <row r="8" spans="1:5" ht="12.75">
      <c r="A8" s="266"/>
      <c r="B8" s="180"/>
      <c r="C8" s="180"/>
      <c r="D8" s="179"/>
      <c r="E8" s="271"/>
    </row>
    <row r="9" spans="1:5" ht="12.75">
      <c r="A9" s="266"/>
      <c r="B9" s="180"/>
      <c r="C9" s="180"/>
      <c r="D9" s="179"/>
      <c r="E9" s="271"/>
    </row>
    <row r="10" spans="1:5" ht="12.75">
      <c r="A10" s="266" t="s">
        <v>131</v>
      </c>
      <c r="B10" s="180" t="s">
        <v>655</v>
      </c>
      <c r="C10" s="180" t="s">
        <v>64</v>
      </c>
      <c r="D10" s="180"/>
      <c r="E10" s="271"/>
    </row>
    <row r="11" spans="1:5" ht="13.5" thickBot="1">
      <c r="A11" s="267"/>
      <c r="B11" s="182"/>
      <c r="C11" s="182"/>
      <c r="D11" s="182"/>
      <c r="E11" s="271"/>
    </row>
    <row r="12" spans="1:5" ht="13.5" thickBot="1">
      <c r="A12" s="364"/>
      <c r="B12" s="365"/>
      <c r="C12" s="365"/>
      <c r="D12" s="365"/>
      <c r="E12" s="366"/>
    </row>
    <row r="13" spans="1:5" ht="12.75">
      <c r="A13" s="266" t="s">
        <v>192</v>
      </c>
      <c r="B13" s="180" t="s">
        <v>652</v>
      </c>
      <c r="C13" s="180" t="s">
        <v>77</v>
      </c>
      <c r="D13" s="179"/>
      <c r="E13" s="179"/>
    </row>
    <row r="14" spans="1:5" ht="12.75">
      <c r="A14" s="266"/>
      <c r="B14" s="180"/>
      <c r="C14" s="180"/>
      <c r="D14" s="179"/>
      <c r="E14" s="271"/>
    </row>
    <row r="15" spans="1:5" ht="12.75">
      <c r="A15" s="266"/>
      <c r="B15" s="180"/>
      <c r="C15" s="180"/>
      <c r="D15" s="179"/>
      <c r="E15" s="271"/>
    </row>
    <row r="16" spans="1:5" ht="12.75">
      <c r="A16" s="266" t="s">
        <v>127</v>
      </c>
      <c r="B16" s="180" t="s">
        <v>659</v>
      </c>
      <c r="C16" s="180" t="s">
        <v>64</v>
      </c>
      <c r="D16" s="179"/>
      <c r="E16" s="271"/>
    </row>
    <row r="17" spans="1:5" ht="12.75">
      <c r="A17" s="266"/>
      <c r="B17" s="180"/>
      <c r="C17" s="180"/>
      <c r="D17" s="179"/>
      <c r="E17" s="271"/>
    </row>
    <row r="18" spans="1:5" ht="12.75">
      <c r="A18" s="266"/>
      <c r="B18" s="180"/>
      <c r="C18" s="180"/>
      <c r="D18" s="179"/>
      <c r="E18" s="271"/>
    </row>
    <row r="19" spans="1:5" ht="12.75">
      <c r="A19" s="266" t="s">
        <v>219</v>
      </c>
      <c r="B19" s="180" t="s">
        <v>656</v>
      </c>
      <c r="C19" s="180" t="s">
        <v>64</v>
      </c>
      <c r="D19" s="179"/>
      <c r="E19" s="271"/>
    </row>
    <row r="20" spans="1:5" ht="12.75">
      <c r="A20" s="266"/>
      <c r="B20" s="180"/>
      <c r="C20" s="180"/>
      <c r="D20" s="179"/>
      <c r="E20" s="271"/>
    </row>
    <row r="21" spans="1:5" ht="12.75">
      <c r="A21" s="266"/>
      <c r="B21" s="180"/>
      <c r="C21" s="180"/>
      <c r="D21" s="179"/>
      <c r="E21" s="271"/>
    </row>
    <row r="22" spans="1:5" ht="12.75">
      <c r="A22" s="266" t="s">
        <v>129</v>
      </c>
      <c r="B22" s="180" t="s">
        <v>655</v>
      </c>
      <c r="C22" s="180" t="s">
        <v>64</v>
      </c>
      <c r="D22" s="179" t="s">
        <v>801</v>
      </c>
      <c r="E22" s="183" t="s">
        <v>74</v>
      </c>
    </row>
    <row r="23" spans="1:5" ht="13.5" thickBot="1">
      <c r="A23" s="267"/>
      <c r="B23" s="182"/>
      <c r="C23" s="182"/>
      <c r="D23" s="188"/>
      <c r="E23" s="189"/>
    </row>
    <row r="24" spans="1:5" ht="12.75">
      <c r="A24" s="266"/>
      <c r="B24" s="180"/>
      <c r="C24" s="180"/>
      <c r="D24" s="180"/>
      <c r="E24" s="184"/>
    </row>
    <row r="25" spans="1:5" ht="12.75">
      <c r="A25" s="266" t="s">
        <v>646</v>
      </c>
      <c r="B25" s="180" t="s">
        <v>647</v>
      </c>
      <c r="C25" s="180" t="s">
        <v>92</v>
      </c>
      <c r="D25" s="180" t="s">
        <v>648</v>
      </c>
      <c r="E25" s="184" t="s">
        <v>64</v>
      </c>
    </row>
    <row r="26" spans="1:5" ht="12.75">
      <c r="A26" s="266"/>
      <c r="B26" s="180" t="s">
        <v>649</v>
      </c>
      <c r="C26" s="180" t="s">
        <v>150</v>
      </c>
      <c r="D26" s="180" t="s">
        <v>650</v>
      </c>
      <c r="E26" s="184" t="s">
        <v>150</v>
      </c>
    </row>
    <row r="27" spans="1:5" ht="12.75">
      <c r="A27" s="266"/>
      <c r="B27" s="180"/>
      <c r="C27" s="180"/>
      <c r="D27" s="179"/>
      <c r="E27" s="183"/>
    </row>
    <row r="28" spans="1:5" ht="12.75">
      <c r="A28" s="266"/>
      <c r="B28" s="180"/>
      <c r="C28" s="180"/>
      <c r="D28" s="179"/>
      <c r="E28" s="183"/>
    </row>
    <row r="29" spans="1:5" ht="12.75">
      <c r="A29" s="266" t="s">
        <v>651</v>
      </c>
      <c r="B29" s="180" t="s">
        <v>652</v>
      </c>
      <c r="C29" s="180" t="s">
        <v>77</v>
      </c>
      <c r="D29" s="180" t="s">
        <v>653</v>
      </c>
      <c r="E29" s="184" t="s">
        <v>77</v>
      </c>
    </row>
    <row r="30" spans="1:5" ht="12.75">
      <c r="A30" s="266"/>
      <c r="B30" s="180" t="s">
        <v>657</v>
      </c>
      <c r="C30" s="180" t="s">
        <v>77</v>
      </c>
      <c r="D30" s="180" t="s">
        <v>658</v>
      </c>
      <c r="E30" s="180" t="s">
        <v>64</v>
      </c>
    </row>
    <row r="31" spans="1:5" ht="12.75">
      <c r="A31" s="272"/>
      <c r="B31" s="191" t="s">
        <v>797</v>
      </c>
      <c r="C31" s="191" t="s">
        <v>77</v>
      </c>
      <c r="D31" s="180"/>
      <c r="E31" s="184"/>
    </row>
    <row r="32" spans="1:5" ht="12.75">
      <c r="A32" s="266"/>
      <c r="B32" s="180"/>
      <c r="C32" s="180"/>
      <c r="D32" s="179"/>
      <c r="E32" s="183"/>
    </row>
    <row r="33" spans="1:5" ht="12.75">
      <c r="A33" s="266"/>
      <c r="B33" s="180"/>
      <c r="C33" s="180"/>
      <c r="D33" s="179"/>
      <c r="E33" s="183"/>
    </row>
    <row r="34" spans="1:5" ht="12.75">
      <c r="A34" s="266" t="s">
        <v>602</v>
      </c>
      <c r="B34" s="180" t="s">
        <v>654</v>
      </c>
      <c r="C34" s="180" t="s">
        <v>64</v>
      </c>
      <c r="D34" s="180" t="s">
        <v>656</v>
      </c>
      <c r="E34" s="180" t="s">
        <v>64</v>
      </c>
    </row>
    <row r="35" spans="1:5" ht="12.75">
      <c r="A35" s="266"/>
      <c r="B35" s="180"/>
      <c r="C35" s="180"/>
      <c r="D35" s="179"/>
      <c r="E35" s="183"/>
    </row>
    <row r="36" spans="1:5" ht="13.5" thickBot="1">
      <c r="A36" s="267"/>
      <c r="B36" s="182"/>
      <c r="C36" s="182"/>
      <c r="D36" s="188"/>
      <c r="E36" s="189"/>
    </row>
    <row r="37" spans="1:5" ht="23.25">
      <c r="A37" s="487">
        <v>43842</v>
      </c>
      <c r="B37" s="488"/>
      <c r="C37" s="488"/>
      <c r="D37" s="488"/>
      <c r="E37" s="489"/>
    </row>
    <row r="38" spans="1:5" ht="14.25" customHeight="1">
      <c r="A38" s="272"/>
      <c r="B38" s="179"/>
      <c r="C38" s="179"/>
      <c r="D38" s="179"/>
      <c r="E38" s="433" t="s">
        <v>48</v>
      </c>
    </row>
    <row r="39" spans="1:5" ht="14.25" customHeight="1">
      <c r="A39" s="264"/>
      <c r="B39" s="174"/>
      <c r="C39" s="174"/>
      <c r="D39" s="174"/>
      <c r="E39" s="433" t="s">
        <v>46</v>
      </c>
    </row>
    <row r="40" spans="1:5" ht="14.25" customHeight="1">
      <c r="A40" s="264"/>
      <c r="B40" s="174"/>
      <c r="C40" s="174"/>
      <c r="D40" s="174"/>
      <c r="E40" s="434" t="s">
        <v>45</v>
      </c>
    </row>
    <row r="41" spans="1:5" ht="19.5" thickBot="1">
      <c r="A41" s="264"/>
      <c r="B41" s="273" t="s">
        <v>125</v>
      </c>
      <c r="C41" s="174"/>
      <c r="D41" s="174"/>
      <c r="E41" s="435" t="s">
        <v>63</v>
      </c>
    </row>
    <row r="42" spans="1:5" ht="14.25" customHeight="1">
      <c r="A42" s="265"/>
      <c r="B42" s="178"/>
      <c r="C42" s="178"/>
      <c r="D42" s="186"/>
      <c r="E42" s="436" t="s">
        <v>74</v>
      </c>
    </row>
    <row r="43" spans="1:5" ht="14.25" customHeight="1">
      <c r="A43" s="266" t="s">
        <v>126</v>
      </c>
      <c r="B43" s="180" t="s">
        <v>619</v>
      </c>
      <c r="C43" s="180" t="s">
        <v>46</v>
      </c>
      <c r="D43" s="179"/>
      <c r="E43" s="437" t="s">
        <v>78</v>
      </c>
    </row>
    <row r="44" spans="1:5" ht="14.25" customHeight="1">
      <c r="A44" s="266"/>
      <c r="B44" s="180"/>
      <c r="C44" s="180"/>
      <c r="D44" s="179"/>
      <c r="E44" s="438" t="s">
        <v>44</v>
      </c>
    </row>
    <row r="45" spans="1:5" ht="14.25" customHeight="1">
      <c r="A45" s="266"/>
      <c r="B45" s="180"/>
      <c r="C45" s="180"/>
      <c r="D45" s="179"/>
      <c r="E45" s="439" t="s">
        <v>62</v>
      </c>
    </row>
    <row r="46" spans="1:5" ht="14.25" customHeight="1">
      <c r="A46" s="266" t="s">
        <v>131</v>
      </c>
      <c r="B46" s="180" t="s">
        <v>798</v>
      </c>
      <c r="C46" s="180" t="s">
        <v>63</v>
      </c>
      <c r="D46" s="180"/>
      <c r="E46" s="184"/>
    </row>
    <row r="47" spans="1:5" ht="14.25" customHeight="1" thickBot="1">
      <c r="A47" s="267"/>
      <c r="B47" s="182"/>
      <c r="C47" s="182"/>
      <c r="D47" s="182"/>
      <c r="E47" s="185"/>
    </row>
    <row r="48" spans="1:5" ht="14.25" customHeight="1" thickBot="1">
      <c r="A48" s="364"/>
      <c r="B48" s="365"/>
      <c r="C48" s="365"/>
      <c r="D48" s="365"/>
      <c r="E48" s="366"/>
    </row>
    <row r="49" spans="1:5" ht="14.25" customHeight="1">
      <c r="A49" s="266" t="s">
        <v>192</v>
      </c>
      <c r="B49" s="180" t="s">
        <v>629</v>
      </c>
      <c r="C49" s="180" t="s">
        <v>74</v>
      </c>
      <c r="D49" s="179" t="s">
        <v>621</v>
      </c>
      <c r="E49" s="183" t="s">
        <v>46</v>
      </c>
    </row>
    <row r="50" spans="1:5" ht="14.25" customHeight="1">
      <c r="A50" s="266"/>
      <c r="B50" s="180" t="s">
        <v>628</v>
      </c>
      <c r="C50" s="180" t="s">
        <v>46</v>
      </c>
      <c r="D50" s="179"/>
      <c r="E50" s="183"/>
    </row>
    <row r="51" spans="1:5" ht="14.25" customHeight="1">
      <c r="A51" s="266"/>
      <c r="B51" s="180"/>
      <c r="C51" s="180"/>
      <c r="D51" s="179"/>
      <c r="E51" s="183"/>
    </row>
    <row r="52" spans="1:5" ht="14.25" customHeight="1">
      <c r="A52" s="266" t="s">
        <v>127</v>
      </c>
      <c r="B52" s="180" t="s">
        <v>622</v>
      </c>
      <c r="C52" s="180" t="s">
        <v>45</v>
      </c>
      <c r="D52" s="179"/>
      <c r="E52" s="183"/>
    </row>
    <row r="53" spans="1:5" ht="14.25" customHeight="1">
      <c r="A53" s="266"/>
      <c r="B53" s="180"/>
      <c r="C53" s="180"/>
      <c r="D53" s="179"/>
      <c r="E53" s="183"/>
    </row>
    <row r="54" spans="1:5" ht="14.25" customHeight="1">
      <c r="A54" s="266"/>
      <c r="B54" s="180"/>
      <c r="C54" s="180"/>
      <c r="D54" s="179"/>
      <c r="E54" s="183"/>
    </row>
    <row r="55" spans="1:5" ht="14.25" customHeight="1">
      <c r="A55" s="266" t="s">
        <v>219</v>
      </c>
      <c r="B55" s="180" t="s">
        <v>798</v>
      </c>
      <c r="C55" s="180" t="s">
        <v>63</v>
      </c>
      <c r="D55" s="179"/>
      <c r="E55" s="183"/>
    </row>
    <row r="56" spans="1:5" ht="14.25" customHeight="1">
      <c r="A56" s="266"/>
      <c r="B56" s="180"/>
      <c r="C56" s="180"/>
      <c r="D56" s="179"/>
      <c r="E56" s="183"/>
    </row>
    <row r="57" spans="1:5" ht="12.75">
      <c r="A57" s="266"/>
      <c r="B57" s="180"/>
      <c r="C57" s="180"/>
      <c r="D57" s="179"/>
      <c r="E57" s="183"/>
    </row>
    <row r="58" spans="1:5" ht="12.75">
      <c r="A58" s="266" t="s">
        <v>129</v>
      </c>
      <c r="B58" s="180" t="s">
        <v>619</v>
      </c>
      <c r="C58" s="180" t="s">
        <v>46</v>
      </c>
      <c r="D58" s="179" t="s">
        <v>620</v>
      </c>
      <c r="E58" s="183" t="s">
        <v>46</v>
      </c>
    </row>
    <row r="59" spans="1:5" ht="13.5" thickBot="1">
      <c r="A59" s="267"/>
      <c r="B59" s="182"/>
      <c r="C59" s="182"/>
      <c r="D59" s="188"/>
      <c r="E59" s="189"/>
    </row>
    <row r="60" spans="1:5" ht="13.5" thickBot="1">
      <c r="A60" s="360"/>
      <c r="B60" s="361"/>
      <c r="C60" s="361"/>
      <c r="D60" s="362"/>
      <c r="E60" s="363"/>
    </row>
    <row r="61" spans="1:5" ht="12.75">
      <c r="A61" s="268" t="s">
        <v>193</v>
      </c>
      <c r="B61" s="181" t="s">
        <v>623</v>
      </c>
      <c r="C61" s="181" t="s">
        <v>463</v>
      </c>
      <c r="D61" s="181"/>
      <c r="E61" s="190"/>
    </row>
    <row r="62" spans="1:5" ht="12.75">
      <c r="A62" s="266"/>
      <c r="B62" s="180"/>
      <c r="C62" s="180"/>
      <c r="D62" s="180"/>
      <c r="E62" s="184"/>
    </row>
    <row r="63" spans="1:5" ht="12.75">
      <c r="A63" s="266"/>
      <c r="B63" s="180"/>
      <c r="C63" s="180"/>
      <c r="D63" s="180"/>
      <c r="E63" s="184"/>
    </row>
    <row r="64" spans="1:5" ht="12.75">
      <c r="A64" s="266" t="s">
        <v>128</v>
      </c>
      <c r="B64" s="180" t="s">
        <v>624</v>
      </c>
      <c r="C64" s="180" t="s">
        <v>78</v>
      </c>
      <c r="D64" s="179" t="s">
        <v>625</v>
      </c>
      <c r="E64" s="183" t="s">
        <v>78</v>
      </c>
    </row>
    <row r="65" spans="1:5" ht="12.75">
      <c r="A65" s="266"/>
      <c r="B65" s="180"/>
      <c r="C65" s="180"/>
      <c r="D65" s="180"/>
      <c r="E65" s="184"/>
    </row>
    <row r="66" spans="1:5" ht="12.75">
      <c r="A66" s="266"/>
      <c r="B66" s="180"/>
      <c r="C66" s="180"/>
      <c r="D66" s="180"/>
      <c r="E66" s="184"/>
    </row>
    <row r="67" spans="1:5" ht="12.75">
      <c r="A67" s="266" t="s">
        <v>220</v>
      </c>
      <c r="B67" s="180" t="s">
        <v>626</v>
      </c>
      <c r="C67" s="180" t="s">
        <v>74</v>
      </c>
      <c r="D67" s="180" t="s">
        <v>627</v>
      </c>
      <c r="E67" s="183" t="s">
        <v>44</v>
      </c>
    </row>
    <row r="68" spans="1:5" ht="12.75">
      <c r="A68" s="266"/>
      <c r="B68" s="180"/>
      <c r="C68" s="180"/>
      <c r="D68" s="180"/>
      <c r="E68" s="184"/>
    </row>
    <row r="69" spans="1:5" ht="12.75">
      <c r="A69" s="266" t="s">
        <v>130</v>
      </c>
      <c r="B69" s="179" t="s">
        <v>620</v>
      </c>
      <c r="C69" s="179" t="s">
        <v>46</v>
      </c>
      <c r="D69" s="180"/>
      <c r="E69" s="184"/>
    </row>
    <row r="70" spans="1:5" ht="13.5" thickBot="1">
      <c r="A70" s="267"/>
      <c r="B70" s="182"/>
      <c r="C70" s="182"/>
      <c r="D70" s="182"/>
      <c r="E70" s="185"/>
    </row>
    <row r="71" spans="1:5" ht="13.5" thickBot="1">
      <c r="A71" s="360"/>
      <c r="B71" s="361"/>
      <c r="C71" s="361"/>
      <c r="D71" s="362"/>
      <c r="E71" s="363"/>
    </row>
    <row r="72" spans="1:5" ht="12.75">
      <c r="A72" s="268"/>
      <c r="B72" s="181"/>
      <c r="C72" s="181"/>
      <c r="D72" s="186"/>
      <c r="E72" s="187"/>
    </row>
    <row r="73" spans="1:5" ht="12.75">
      <c r="A73" s="266" t="s">
        <v>28</v>
      </c>
      <c r="B73" s="180" t="s">
        <v>630</v>
      </c>
      <c r="C73" s="180" t="s">
        <v>45</v>
      </c>
      <c r="D73" s="180" t="s">
        <v>626</v>
      </c>
      <c r="E73" s="180" t="s">
        <v>74</v>
      </c>
    </row>
    <row r="74" spans="1:5" ht="12.75">
      <c r="A74" s="266"/>
      <c r="B74" s="180" t="s">
        <v>631</v>
      </c>
      <c r="C74" s="180" t="s">
        <v>45</v>
      </c>
      <c r="D74" s="180"/>
      <c r="E74" s="184"/>
    </row>
    <row r="75" spans="1:5" ht="12.75">
      <c r="A75" s="266"/>
      <c r="B75" s="180"/>
      <c r="C75" s="180"/>
      <c r="D75" s="180"/>
      <c r="E75" s="184"/>
    </row>
    <row r="76" spans="1:5" ht="12.75">
      <c r="A76" s="266" t="s">
        <v>616</v>
      </c>
      <c r="B76" s="180" t="s">
        <v>632</v>
      </c>
      <c r="C76" s="180" t="s">
        <v>463</v>
      </c>
      <c r="D76" s="180" t="s">
        <v>633</v>
      </c>
      <c r="E76" s="180" t="s">
        <v>463</v>
      </c>
    </row>
    <row r="77" spans="1:5" ht="12.75">
      <c r="A77" s="266"/>
      <c r="B77" s="180" t="s">
        <v>634</v>
      </c>
      <c r="C77" s="180" t="s">
        <v>46</v>
      </c>
      <c r="D77" s="180" t="s">
        <v>635</v>
      </c>
      <c r="E77" s="184" t="s">
        <v>46</v>
      </c>
    </row>
    <row r="78" spans="1:5" ht="12.75">
      <c r="A78" s="266"/>
      <c r="B78" s="180"/>
      <c r="C78" s="180"/>
      <c r="D78" s="179"/>
      <c r="E78" s="183"/>
    </row>
    <row r="79" spans="1:5" ht="12.75">
      <c r="A79" s="266"/>
      <c r="B79" s="180"/>
      <c r="C79" s="180"/>
      <c r="D79" s="179"/>
      <c r="E79" s="183"/>
    </row>
    <row r="80" spans="1:5" ht="12.75">
      <c r="A80" s="266" t="s">
        <v>617</v>
      </c>
      <c r="B80" s="180" t="s">
        <v>636</v>
      </c>
      <c r="C80" s="180" t="s">
        <v>74</v>
      </c>
      <c r="D80" s="180" t="s">
        <v>637</v>
      </c>
      <c r="E80" s="184" t="s">
        <v>63</v>
      </c>
    </row>
    <row r="81" spans="1:5" ht="12.75">
      <c r="A81" s="266"/>
      <c r="B81" s="180" t="s">
        <v>639</v>
      </c>
      <c r="C81" s="180" t="s">
        <v>74</v>
      </c>
      <c r="D81" s="179" t="s">
        <v>638</v>
      </c>
      <c r="E81" s="183" t="s">
        <v>63</v>
      </c>
    </row>
    <row r="82" spans="1:5" ht="12.75">
      <c r="A82" s="266"/>
      <c r="B82" s="180"/>
      <c r="C82" s="180"/>
      <c r="D82" s="179"/>
      <c r="E82" s="183"/>
    </row>
    <row r="83" spans="1:5" ht="12.75">
      <c r="A83" s="266"/>
      <c r="B83" s="180"/>
      <c r="C83" s="180"/>
      <c r="D83" s="179"/>
      <c r="E83" s="183"/>
    </row>
    <row r="84" spans="1:5" ht="12.75">
      <c r="A84" s="266" t="s">
        <v>30</v>
      </c>
      <c r="B84" s="180" t="s">
        <v>640</v>
      </c>
      <c r="C84" s="180" t="s">
        <v>74</v>
      </c>
      <c r="D84" s="180" t="s">
        <v>641</v>
      </c>
      <c r="E84" s="184" t="s">
        <v>74</v>
      </c>
    </row>
    <row r="85" spans="1:5" ht="12.75">
      <c r="A85" s="266"/>
      <c r="B85" s="180" t="s">
        <v>642</v>
      </c>
      <c r="C85" s="180" t="s">
        <v>74</v>
      </c>
      <c r="D85" s="180"/>
      <c r="E85" s="184"/>
    </row>
    <row r="86" spans="1:5" ht="12.75">
      <c r="A86" s="272"/>
      <c r="B86" s="180"/>
      <c r="C86" s="180"/>
      <c r="D86" s="180"/>
      <c r="E86" s="184"/>
    </row>
    <row r="87" spans="1:5" ht="12.75">
      <c r="A87" s="266"/>
      <c r="B87" s="180"/>
      <c r="C87" s="180"/>
      <c r="D87" s="179"/>
      <c r="E87" s="183"/>
    </row>
    <row r="88" spans="1:5" ht="12.75">
      <c r="A88" s="266" t="s">
        <v>618</v>
      </c>
      <c r="B88" s="179" t="s">
        <v>643</v>
      </c>
      <c r="C88" s="179" t="s">
        <v>48</v>
      </c>
      <c r="D88" s="180" t="s">
        <v>644</v>
      </c>
      <c r="E88" s="184" t="s">
        <v>48</v>
      </c>
    </row>
    <row r="89" spans="1:5" ht="12.75">
      <c r="A89" s="266"/>
      <c r="B89" s="180" t="s">
        <v>645</v>
      </c>
      <c r="C89" s="180" t="s">
        <v>48</v>
      </c>
      <c r="D89" s="179"/>
      <c r="E89" s="183"/>
    </row>
    <row r="90" spans="1:5" ht="12.75">
      <c r="A90" s="266"/>
      <c r="B90" s="180"/>
      <c r="C90" s="180"/>
      <c r="D90" s="179"/>
      <c r="E90" s="183"/>
    </row>
    <row r="91" spans="1:5" ht="12.75">
      <c r="A91" s="266" t="s">
        <v>602</v>
      </c>
      <c r="B91" s="180" t="s">
        <v>628</v>
      </c>
      <c r="C91" s="180" t="s">
        <v>46</v>
      </c>
      <c r="D91" s="180" t="s">
        <v>629</v>
      </c>
      <c r="E91" s="180" t="s">
        <v>74</v>
      </c>
    </row>
    <row r="92" spans="1:5" ht="12.75">
      <c r="A92" s="266"/>
      <c r="B92" s="180"/>
      <c r="C92" s="180"/>
      <c r="D92" s="179"/>
      <c r="E92" s="183"/>
    </row>
    <row r="93" spans="1:5" ht="13.5" thickBot="1">
      <c r="A93" s="267"/>
      <c r="B93" s="182"/>
      <c r="C93" s="182"/>
      <c r="D93" s="188"/>
      <c r="E93" s="189"/>
    </row>
    <row r="94" spans="1:4" ht="12.75">
      <c r="A94" s="271"/>
      <c r="B94" s="271"/>
      <c r="C94" s="271"/>
      <c r="D94" s="271"/>
    </row>
    <row r="95" spans="1:5" ht="12.75">
      <c r="A95" s="271"/>
      <c r="B95" s="271"/>
      <c r="C95" s="271"/>
      <c r="D95" s="271"/>
      <c r="E95" s="373"/>
    </row>
    <row r="96" spans="1:4" ht="12.75">
      <c r="A96" s="271"/>
      <c r="B96" s="271"/>
      <c r="C96" s="271"/>
      <c r="D96" s="271"/>
    </row>
    <row r="97" spans="1:4" ht="12.75">
      <c r="A97" s="271"/>
      <c r="B97" s="271"/>
      <c r="C97" s="271"/>
      <c r="D97" s="271"/>
    </row>
    <row r="98" spans="1:5" ht="12.75">
      <c r="A98" s="269"/>
      <c r="B98" s="175"/>
      <c r="C98" s="175"/>
      <c r="D98" s="175"/>
      <c r="E98" s="373"/>
    </row>
    <row r="99" spans="1:3" ht="12.75">
      <c r="A99" s="269"/>
      <c r="B99" s="175"/>
      <c r="C99" s="175"/>
    </row>
    <row r="100" spans="1:3" ht="12.75">
      <c r="A100" s="269"/>
      <c r="B100" s="175"/>
      <c r="C100" s="175"/>
    </row>
    <row r="101" ht="12.75">
      <c r="A101" s="270"/>
    </row>
  </sheetData>
  <sheetProtection selectLockedCells="1" selectUnlockedCells="1"/>
  <mergeCells count="2">
    <mergeCell ref="A1:E1"/>
    <mergeCell ref="A37:E37"/>
  </mergeCells>
  <printOptions/>
  <pageMargins left="0.7" right="0.7" top="0.75" bottom="0.75" header="0.5118055555555555" footer="0.5118055555555555"/>
  <pageSetup horizontalDpi="300" verticalDpi="300" orientation="portrait" paperSize="9" scale="98" r:id="rId2"/>
  <rowBreaks count="1" manualBreakCount="1">
    <brk id="36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11.00390625" defaultRowHeight="15.75"/>
  <sheetData>
    <row r="1" ht="15.75">
      <c r="A1" t="s">
        <v>75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102"/>
  <sheetViews>
    <sheetView zoomScalePageLayoutView="0" workbookViewId="0" topLeftCell="A1">
      <selection activeCell="Q2" sqref="Q2"/>
    </sheetView>
  </sheetViews>
  <sheetFormatPr defaultColWidth="11.00390625" defaultRowHeight="15.75"/>
  <cols>
    <col min="1" max="1" width="4.25390625" style="3" bestFit="1" customWidth="1"/>
    <col min="2" max="2" width="3.875" style="18" bestFit="1" customWidth="1"/>
    <col min="3" max="3" width="6.625" style="3" bestFit="1" customWidth="1"/>
    <col min="4" max="4" width="3.875" style="18" bestFit="1" customWidth="1"/>
    <col min="5" max="5" width="5.625" style="406" bestFit="1" customWidth="1"/>
    <col min="6" max="6" width="3.875" style="407" bestFit="1" customWidth="1"/>
    <col min="7" max="7" width="5.625" style="10" bestFit="1" customWidth="1"/>
    <col min="8" max="8" width="3.875" style="18" bestFit="1" customWidth="1"/>
    <col min="9" max="9" width="5.625" style="10" bestFit="1" customWidth="1"/>
    <col min="10" max="10" width="3.875" style="18" bestFit="1" customWidth="1"/>
    <col min="11" max="11" width="9.00390625" style="10" bestFit="1" customWidth="1"/>
    <col min="12" max="12" width="3.875" style="18" bestFit="1" customWidth="1"/>
    <col min="13" max="13" width="9.00390625" style="10" bestFit="1" customWidth="1"/>
    <col min="14" max="14" width="3.875" style="18" bestFit="1" customWidth="1"/>
    <col min="15" max="15" width="7.625" style="12" bestFit="1" customWidth="1"/>
    <col min="16" max="16" width="3.875" style="18" bestFit="1" customWidth="1"/>
    <col min="17" max="17" width="8.375" style="12" bestFit="1" customWidth="1"/>
    <col min="18" max="18" width="3.875" style="18" bestFit="1" customWidth="1"/>
    <col min="19" max="19" width="7.625" style="12" bestFit="1" customWidth="1"/>
    <col min="20" max="20" width="3.875" style="18" bestFit="1" customWidth="1"/>
    <col min="21" max="21" width="7.625" style="12" bestFit="1" customWidth="1"/>
    <col min="22" max="22" width="3.875" style="18" bestFit="1" customWidth="1"/>
    <col min="23" max="23" width="7.625" style="12" bestFit="1" customWidth="1"/>
    <col min="24" max="24" width="3.875" style="18" bestFit="1" customWidth="1"/>
    <col min="25" max="25" width="7.625" style="12" bestFit="1" customWidth="1"/>
    <col min="26" max="26" width="3.875" style="18" bestFit="1" customWidth="1"/>
    <col min="27" max="16384" width="11.00390625" style="2" customWidth="1"/>
  </cols>
  <sheetData>
    <row r="1" spans="1:26" s="1" customFormat="1" ht="13.5" thickBot="1">
      <c r="A1" s="6" t="s">
        <v>3</v>
      </c>
      <c r="B1" s="15" t="s">
        <v>13</v>
      </c>
      <c r="C1" s="6" t="s">
        <v>4</v>
      </c>
      <c r="D1" s="15" t="s">
        <v>13</v>
      </c>
      <c r="E1" s="400" t="s">
        <v>603</v>
      </c>
      <c r="F1" s="401" t="s">
        <v>13</v>
      </c>
      <c r="G1" s="7" t="s">
        <v>5</v>
      </c>
      <c r="H1" s="15" t="s">
        <v>13</v>
      </c>
      <c r="I1" s="7" t="s">
        <v>6</v>
      </c>
      <c r="J1" s="15" t="s">
        <v>13</v>
      </c>
      <c r="K1" s="7" t="s">
        <v>14</v>
      </c>
      <c r="L1" s="15" t="s">
        <v>13</v>
      </c>
      <c r="M1" s="7" t="s">
        <v>15</v>
      </c>
      <c r="N1" s="15" t="s">
        <v>13</v>
      </c>
      <c r="O1" s="11" t="s">
        <v>8</v>
      </c>
      <c r="P1" s="15" t="s">
        <v>13</v>
      </c>
      <c r="Q1" s="11" t="s">
        <v>16</v>
      </c>
      <c r="R1" s="15" t="s">
        <v>13</v>
      </c>
      <c r="S1" s="11" t="s">
        <v>17</v>
      </c>
      <c r="T1" s="15" t="s">
        <v>13</v>
      </c>
      <c r="U1" s="11" t="s">
        <v>112</v>
      </c>
      <c r="V1" s="15" t="s">
        <v>13</v>
      </c>
      <c r="W1" s="11" t="s">
        <v>151</v>
      </c>
      <c r="X1" s="15" t="s">
        <v>13</v>
      </c>
      <c r="Y1" s="11" t="s">
        <v>10</v>
      </c>
      <c r="Z1" s="15" t="s">
        <v>13</v>
      </c>
    </row>
    <row r="2" spans="1:26" ht="13.5" thickTop="1">
      <c r="A2" s="5">
        <v>1</v>
      </c>
      <c r="B2" s="16">
        <v>25</v>
      </c>
      <c r="C2" s="5">
        <v>0</v>
      </c>
      <c r="D2" s="16">
        <v>25</v>
      </c>
      <c r="E2" s="402">
        <v>0</v>
      </c>
      <c r="F2" s="403">
        <v>25</v>
      </c>
      <c r="G2" s="8">
        <v>0</v>
      </c>
      <c r="H2" s="16">
        <v>25</v>
      </c>
      <c r="I2" s="8">
        <v>0</v>
      </c>
      <c r="J2" s="16">
        <v>25</v>
      </c>
      <c r="K2" s="8">
        <v>0</v>
      </c>
      <c r="L2" s="16">
        <v>25</v>
      </c>
      <c r="M2" s="8">
        <v>0</v>
      </c>
      <c r="N2" s="16">
        <v>25</v>
      </c>
      <c r="O2" s="14">
        <v>0</v>
      </c>
      <c r="P2" s="16">
        <v>1</v>
      </c>
      <c r="Q2" s="14">
        <v>0</v>
      </c>
      <c r="R2" s="16">
        <v>1</v>
      </c>
      <c r="S2" s="14">
        <v>0</v>
      </c>
      <c r="T2" s="16">
        <v>1</v>
      </c>
      <c r="U2" s="14">
        <v>0</v>
      </c>
      <c r="V2" s="16">
        <v>1</v>
      </c>
      <c r="W2" s="14">
        <v>0</v>
      </c>
      <c r="X2" s="16">
        <v>1</v>
      </c>
      <c r="Y2" s="14">
        <v>0</v>
      </c>
      <c r="Z2" s="16">
        <v>1</v>
      </c>
    </row>
    <row r="3" spans="1:26" ht="12.75">
      <c r="A3" s="4">
        <v>76</v>
      </c>
      <c r="B3" s="17">
        <v>25</v>
      </c>
      <c r="C3" s="4">
        <v>81</v>
      </c>
      <c r="D3" s="17">
        <v>25</v>
      </c>
      <c r="E3" s="404">
        <v>1400</v>
      </c>
      <c r="F3" s="405">
        <v>25</v>
      </c>
      <c r="G3" s="9">
        <v>1400</v>
      </c>
      <c r="H3" s="17">
        <v>25</v>
      </c>
      <c r="I3" s="9">
        <v>2000</v>
      </c>
      <c r="J3" s="17">
        <v>25</v>
      </c>
      <c r="K3" s="9">
        <v>2500</v>
      </c>
      <c r="L3" s="17">
        <v>25</v>
      </c>
      <c r="M3" s="9">
        <v>2350</v>
      </c>
      <c r="N3" s="17">
        <v>25</v>
      </c>
      <c r="O3" s="13">
        <v>100</v>
      </c>
      <c r="P3" s="17">
        <v>2</v>
      </c>
      <c r="Q3" s="13">
        <v>220</v>
      </c>
      <c r="R3" s="17">
        <v>2</v>
      </c>
      <c r="S3" s="13">
        <v>70</v>
      </c>
      <c r="T3" s="17">
        <v>2</v>
      </c>
      <c r="U3" s="13">
        <v>140</v>
      </c>
      <c r="V3" s="17">
        <v>2</v>
      </c>
      <c r="W3" s="13">
        <v>100</v>
      </c>
      <c r="X3" s="17">
        <v>2</v>
      </c>
      <c r="Y3" s="13">
        <v>200</v>
      </c>
      <c r="Z3" s="17">
        <v>2</v>
      </c>
    </row>
    <row r="4" spans="1:26" ht="12.75">
      <c r="A4" s="4">
        <v>77</v>
      </c>
      <c r="B4" s="17">
        <v>24</v>
      </c>
      <c r="C4" s="4">
        <v>82</v>
      </c>
      <c r="D4" s="17">
        <v>24</v>
      </c>
      <c r="E4" s="404">
        <v>1401</v>
      </c>
      <c r="F4" s="405">
        <v>24</v>
      </c>
      <c r="G4" s="9">
        <v>1401</v>
      </c>
      <c r="H4" s="17">
        <v>24</v>
      </c>
      <c r="I4" s="9">
        <v>2001</v>
      </c>
      <c r="J4" s="17">
        <v>24</v>
      </c>
      <c r="K4" s="9">
        <v>2501</v>
      </c>
      <c r="L4" s="17">
        <v>24</v>
      </c>
      <c r="M4" s="9">
        <v>3251</v>
      </c>
      <c r="N4" s="17">
        <v>24</v>
      </c>
      <c r="O4" s="13">
        <v>110</v>
      </c>
      <c r="P4" s="17">
        <v>3</v>
      </c>
      <c r="Q4" s="13">
        <v>250</v>
      </c>
      <c r="R4" s="17">
        <v>3</v>
      </c>
      <c r="S4" s="13"/>
      <c r="T4" s="17">
        <v>3</v>
      </c>
      <c r="U4" s="13">
        <v>170</v>
      </c>
      <c r="V4" s="17">
        <v>3</v>
      </c>
      <c r="W4" s="13">
        <v>200</v>
      </c>
      <c r="X4" s="17">
        <v>3</v>
      </c>
      <c r="Y4" s="13">
        <v>300</v>
      </c>
      <c r="Z4" s="17">
        <v>3</v>
      </c>
    </row>
    <row r="5" spans="1:26" ht="12.75">
      <c r="A5" s="4">
        <v>78</v>
      </c>
      <c r="B5" s="17">
        <v>23</v>
      </c>
      <c r="C5" s="4">
        <v>83</v>
      </c>
      <c r="D5" s="17">
        <v>23</v>
      </c>
      <c r="E5" s="404">
        <v>1410</v>
      </c>
      <c r="F5" s="405">
        <v>24</v>
      </c>
      <c r="G5" s="9">
        <v>1410</v>
      </c>
      <c r="H5" s="17">
        <v>24</v>
      </c>
      <c r="I5" s="9">
        <v>2010</v>
      </c>
      <c r="J5" s="17">
        <v>24</v>
      </c>
      <c r="K5" s="9">
        <v>2540</v>
      </c>
      <c r="L5" s="17">
        <v>24</v>
      </c>
      <c r="M5" s="9">
        <v>3300</v>
      </c>
      <c r="N5" s="17">
        <v>24</v>
      </c>
      <c r="O5" s="13">
        <v>120</v>
      </c>
      <c r="P5" s="17">
        <v>4</v>
      </c>
      <c r="Q5" s="13">
        <v>260</v>
      </c>
      <c r="R5" s="17">
        <v>4</v>
      </c>
      <c r="S5" s="13"/>
      <c r="T5" s="17">
        <v>4</v>
      </c>
      <c r="U5" s="13">
        <v>200</v>
      </c>
      <c r="V5" s="17">
        <v>4</v>
      </c>
      <c r="W5" s="13">
        <v>300</v>
      </c>
      <c r="X5" s="17">
        <v>4</v>
      </c>
      <c r="Y5" s="13">
        <v>400</v>
      </c>
      <c r="Z5" s="17">
        <v>4</v>
      </c>
    </row>
    <row r="6" spans="1:26" ht="12.75">
      <c r="A6" s="4">
        <v>79</v>
      </c>
      <c r="B6" s="17">
        <v>22</v>
      </c>
      <c r="C6" s="4">
        <v>84</v>
      </c>
      <c r="D6" s="17">
        <v>22</v>
      </c>
      <c r="E6" s="404">
        <v>1411</v>
      </c>
      <c r="F6" s="405">
        <v>23</v>
      </c>
      <c r="G6" s="9">
        <v>1411</v>
      </c>
      <c r="H6" s="17">
        <v>23</v>
      </c>
      <c r="I6" s="9">
        <v>2011</v>
      </c>
      <c r="J6" s="17">
        <v>23</v>
      </c>
      <c r="K6" s="9">
        <v>2541</v>
      </c>
      <c r="L6" s="17">
        <v>23</v>
      </c>
      <c r="M6" s="9">
        <v>3301</v>
      </c>
      <c r="N6" s="17">
        <v>23</v>
      </c>
      <c r="O6" s="13">
        <v>130</v>
      </c>
      <c r="P6" s="17">
        <v>5</v>
      </c>
      <c r="Q6" s="13">
        <v>280</v>
      </c>
      <c r="R6" s="17">
        <v>5</v>
      </c>
      <c r="S6" s="13">
        <v>75</v>
      </c>
      <c r="T6" s="17">
        <v>5</v>
      </c>
      <c r="U6" s="13">
        <v>230</v>
      </c>
      <c r="V6" s="17">
        <v>5</v>
      </c>
      <c r="W6" s="13">
        <v>400</v>
      </c>
      <c r="X6" s="17">
        <v>5</v>
      </c>
      <c r="Y6" s="13">
        <v>500</v>
      </c>
      <c r="Z6" s="17">
        <v>5</v>
      </c>
    </row>
    <row r="7" spans="1:26" ht="12.75">
      <c r="A7" s="4">
        <v>80</v>
      </c>
      <c r="B7" s="17">
        <v>21</v>
      </c>
      <c r="C7" s="4">
        <v>85</v>
      </c>
      <c r="D7" s="17">
        <v>22</v>
      </c>
      <c r="E7" s="404">
        <v>1420</v>
      </c>
      <c r="F7" s="405">
        <v>23</v>
      </c>
      <c r="G7" s="9">
        <v>1420</v>
      </c>
      <c r="H7" s="17">
        <v>23</v>
      </c>
      <c r="I7" s="9">
        <v>2020</v>
      </c>
      <c r="J7" s="17">
        <v>23</v>
      </c>
      <c r="K7" s="9">
        <v>2580</v>
      </c>
      <c r="L7" s="17">
        <v>23</v>
      </c>
      <c r="M7" s="9">
        <v>3350</v>
      </c>
      <c r="N7" s="17">
        <v>23</v>
      </c>
      <c r="O7" s="13">
        <v>140</v>
      </c>
      <c r="P7" s="17">
        <v>6</v>
      </c>
      <c r="Q7" s="13">
        <v>300</v>
      </c>
      <c r="R7" s="17">
        <v>6</v>
      </c>
      <c r="S7" s="13"/>
      <c r="T7" s="17">
        <v>6</v>
      </c>
      <c r="U7" s="13">
        <v>260</v>
      </c>
      <c r="V7" s="17">
        <v>6</v>
      </c>
      <c r="W7" s="13">
        <v>500</v>
      </c>
      <c r="X7" s="17">
        <v>6</v>
      </c>
      <c r="Y7" s="13">
        <v>600</v>
      </c>
      <c r="Z7" s="17">
        <v>6</v>
      </c>
    </row>
    <row r="8" spans="1:26" ht="12.75">
      <c r="A8" s="4">
        <v>81</v>
      </c>
      <c r="B8" s="17">
        <v>20</v>
      </c>
      <c r="C8" s="4">
        <v>86</v>
      </c>
      <c r="D8" s="17">
        <v>21</v>
      </c>
      <c r="E8" s="404">
        <v>1421</v>
      </c>
      <c r="F8" s="405">
        <v>22</v>
      </c>
      <c r="G8" s="9">
        <v>1421</v>
      </c>
      <c r="H8" s="17">
        <v>22</v>
      </c>
      <c r="I8" s="9">
        <v>2021</v>
      </c>
      <c r="J8" s="17">
        <v>22</v>
      </c>
      <c r="K8" s="9">
        <v>3581</v>
      </c>
      <c r="L8" s="17">
        <v>22</v>
      </c>
      <c r="M8" s="9">
        <v>3351</v>
      </c>
      <c r="N8" s="17">
        <v>22</v>
      </c>
      <c r="O8" s="13">
        <v>150</v>
      </c>
      <c r="P8" s="17">
        <v>7</v>
      </c>
      <c r="Q8" s="13">
        <v>320</v>
      </c>
      <c r="R8" s="17">
        <v>7</v>
      </c>
      <c r="S8" s="13"/>
      <c r="T8" s="17">
        <v>7</v>
      </c>
      <c r="U8" s="13">
        <v>290</v>
      </c>
      <c r="V8" s="17">
        <v>7</v>
      </c>
      <c r="W8" s="13">
        <v>550</v>
      </c>
      <c r="X8" s="17">
        <v>7</v>
      </c>
      <c r="Y8" s="13">
        <v>700</v>
      </c>
      <c r="Z8" s="17">
        <v>7</v>
      </c>
    </row>
    <row r="9" spans="1:26" ht="12.75">
      <c r="A9" s="4">
        <v>82</v>
      </c>
      <c r="B9" s="17">
        <v>20</v>
      </c>
      <c r="C9" s="4">
        <v>87</v>
      </c>
      <c r="D9" s="17">
        <v>21</v>
      </c>
      <c r="E9" s="404">
        <v>1440</v>
      </c>
      <c r="F9" s="405">
        <v>22</v>
      </c>
      <c r="G9" s="9">
        <v>1440</v>
      </c>
      <c r="H9" s="17">
        <v>22</v>
      </c>
      <c r="I9" s="9">
        <v>2040</v>
      </c>
      <c r="J9" s="17">
        <v>22</v>
      </c>
      <c r="K9" s="9">
        <v>3020</v>
      </c>
      <c r="L9" s="17">
        <v>22</v>
      </c>
      <c r="M9" s="9">
        <v>3400</v>
      </c>
      <c r="N9" s="17">
        <v>22</v>
      </c>
      <c r="O9" s="13">
        <v>160</v>
      </c>
      <c r="P9" s="17">
        <v>8</v>
      </c>
      <c r="Q9" s="13">
        <v>340</v>
      </c>
      <c r="R9" s="17">
        <v>8</v>
      </c>
      <c r="S9" s="13">
        <v>80</v>
      </c>
      <c r="T9" s="17">
        <v>8</v>
      </c>
      <c r="U9" s="13">
        <v>320</v>
      </c>
      <c r="V9" s="17">
        <v>8</v>
      </c>
      <c r="W9" s="13">
        <v>600</v>
      </c>
      <c r="X9" s="17">
        <v>8</v>
      </c>
      <c r="Y9" s="13">
        <v>800</v>
      </c>
      <c r="Z9" s="17">
        <v>8</v>
      </c>
    </row>
    <row r="10" spans="1:26" ht="12.75">
      <c r="A10" s="4">
        <v>83</v>
      </c>
      <c r="B10" s="17">
        <v>19</v>
      </c>
      <c r="C10" s="4">
        <v>88</v>
      </c>
      <c r="D10" s="17">
        <v>21</v>
      </c>
      <c r="E10" s="404">
        <v>1441</v>
      </c>
      <c r="F10" s="405">
        <v>21</v>
      </c>
      <c r="G10" s="9">
        <v>1441</v>
      </c>
      <c r="H10" s="17">
        <v>21</v>
      </c>
      <c r="I10" s="9">
        <v>2041</v>
      </c>
      <c r="J10" s="17">
        <v>21</v>
      </c>
      <c r="K10" s="9">
        <v>3021</v>
      </c>
      <c r="L10" s="17">
        <v>21</v>
      </c>
      <c r="M10" s="9">
        <v>3401</v>
      </c>
      <c r="N10" s="17">
        <v>21</v>
      </c>
      <c r="O10" s="13">
        <v>170</v>
      </c>
      <c r="P10" s="17">
        <v>9</v>
      </c>
      <c r="Q10" s="13">
        <v>360</v>
      </c>
      <c r="R10" s="17">
        <v>9</v>
      </c>
      <c r="S10" s="13"/>
      <c r="T10" s="17">
        <v>9</v>
      </c>
      <c r="U10" s="13">
        <v>350</v>
      </c>
      <c r="V10" s="17">
        <v>9</v>
      </c>
      <c r="W10" s="13">
        <v>650</v>
      </c>
      <c r="X10" s="17">
        <v>9</v>
      </c>
      <c r="Y10" s="13">
        <v>900</v>
      </c>
      <c r="Z10" s="17">
        <v>9</v>
      </c>
    </row>
    <row r="11" spans="1:26" ht="12.75">
      <c r="A11" s="4">
        <v>84</v>
      </c>
      <c r="B11" s="17">
        <v>19</v>
      </c>
      <c r="C11" s="4">
        <v>89</v>
      </c>
      <c r="D11" s="17">
        <v>20</v>
      </c>
      <c r="E11" s="404">
        <v>1460</v>
      </c>
      <c r="F11" s="405">
        <v>21</v>
      </c>
      <c r="G11" s="9">
        <v>1460</v>
      </c>
      <c r="H11" s="17">
        <v>21</v>
      </c>
      <c r="I11" s="9">
        <v>2060</v>
      </c>
      <c r="J11" s="17">
        <v>21</v>
      </c>
      <c r="K11" s="9">
        <v>3060</v>
      </c>
      <c r="L11" s="17">
        <v>21</v>
      </c>
      <c r="M11" s="9">
        <v>3450</v>
      </c>
      <c r="N11" s="17">
        <v>21</v>
      </c>
      <c r="O11" s="13">
        <v>180</v>
      </c>
      <c r="P11" s="17">
        <v>10</v>
      </c>
      <c r="Q11" s="13">
        <v>380</v>
      </c>
      <c r="R11" s="17">
        <v>10</v>
      </c>
      <c r="S11" s="13"/>
      <c r="T11" s="17">
        <v>10</v>
      </c>
      <c r="U11" s="13">
        <v>380</v>
      </c>
      <c r="V11" s="17">
        <v>10</v>
      </c>
      <c r="W11" s="13">
        <v>700</v>
      </c>
      <c r="X11" s="17">
        <v>10</v>
      </c>
      <c r="Y11" s="13">
        <v>1000</v>
      </c>
      <c r="Z11" s="17">
        <v>10</v>
      </c>
    </row>
    <row r="12" spans="1:26" ht="12.75">
      <c r="A12" s="4">
        <v>85</v>
      </c>
      <c r="B12" s="17">
        <v>18</v>
      </c>
      <c r="C12" s="4">
        <v>90</v>
      </c>
      <c r="D12" s="17">
        <v>20</v>
      </c>
      <c r="E12" s="404">
        <v>1461</v>
      </c>
      <c r="F12" s="405">
        <v>20</v>
      </c>
      <c r="G12" s="9">
        <v>1461</v>
      </c>
      <c r="H12" s="17">
        <v>20</v>
      </c>
      <c r="I12" s="9">
        <v>2061</v>
      </c>
      <c r="J12" s="17">
        <v>20</v>
      </c>
      <c r="K12" s="9">
        <v>3061</v>
      </c>
      <c r="L12" s="17">
        <v>20</v>
      </c>
      <c r="M12" s="9">
        <v>3451</v>
      </c>
      <c r="N12" s="17">
        <v>20</v>
      </c>
      <c r="O12" s="13">
        <v>190</v>
      </c>
      <c r="P12" s="17">
        <v>11</v>
      </c>
      <c r="Q12" s="13">
        <v>400</v>
      </c>
      <c r="R12" s="17">
        <v>11</v>
      </c>
      <c r="S12" s="13">
        <v>85</v>
      </c>
      <c r="T12" s="17">
        <v>11</v>
      </c>
      <c r="U12" s="13">
        <v>410</v>
      </c>
      <c r="V12" s="17">
        <v>11</v>
      </c>
      <c r="W12" s="13">
        <v>800</v>
      </c>
      <c r="X12" s="17">
        <v>11</v>
      </c>
      <c r="Y12" s="13">
        <v>1100</v>
      </c>
      <c r="Z12" s="17">
        <v>11</v>
      </c>
    </row>
    <row r="13" spans="1:26" ht="12.75">
      <c r="A13" s="4">
        <v>86</v>
      </c>
      <c r="B13" s="17">
        <v>18</v>
      </c>
      <c r="C13" s="4">
        <v>91</v>
      </c>
      <c r="D13" s="17">
        <v>20</v>
      </c>
      <c r="E13" s="404">
        <v>1490</v>
      </c>
      <c r="F13" s="405">
        <v>20</v>
      </c>
      <c r="G13" s="9">
        <v>1490</v>
      </c>
      <c r="H13" s="17">
        <v>20</v>
      </c>
      <c r="I13" s="9">
        <v>2080</v>
      </c>
      <c r="J13" s="17">
        <v>20</v>
      </c>
      <c r="K13" s="9">
        <v>3100</v>
      </c>
      <c r="L13" s="17">
        <v>20</v>
      </c>
      <c r="M13" s="9">
        <v>3500</v>
      </c>
      <c r="N13" s="17">
        <v>20</v>
      </c>
      <c r="O13" s="13">
        <v>200</v>
      </c>
      <c r="P13" s="17">
        <v>12</v>
      </c>
      <c r="Q13" s="13">
        <v>420</v>
      </c>
      <c r="R13" s="17">
        <v>12</v>
      </c>
      <c r="S13" s="13"/>
      <c r="T13" s="17">
        <v>12</v>
      </c>
      <c r="U13" s="13">
        <v>440</v>
      </c>
      <c r="V13" s="17">
        <v>12</v>
      </c>
      <c r="W13" s="13">
        <v>900</v>
      </c>
      <c r="X13" s="17">
        <v>12</v>
      </c>
      <c r="Y13" s="13">
        <v>1200</v>
      </c>
      <c r="Z13" s="17">
        <v>12</v>
      </c>
    </row>
    <row r="14" spans="1:26" ht="12.75">
      <c r="A14" s="4">
        <v>87</v>
      </c>
      <c r="B14" s="17">
        <v>18</v>
      </c>
      <c r="C14" s="4">
        <v>92</v>
      </c>
      <c r="D14" s="17">
        <v>19</v>
      </c>
      <c r="E14" s="404">
        <v>1491</v>
      </c>
      <c r="F14" s="405">
        <v>19</v>
      </c>
      <c r="G14" s="9">
        <v>1491</v>
      </c>
      <c r="H14" s="17">
        <v>19</v>
      </c>
      <c r="I14" s="9">
        <v>2081</v>
      </c>
      <c r="J14" s="17">
        <v>19</v>
      </c>
      <c r="K14" s="9">
        <v>3101</v>
      </c>
      <c r="L14" s="17">
        <v>19</v>
      </c>
      <c r="M14" s="9">
        <v>3501</v>
      </c>
      <c r="N14" s="17">
        <v>19</v>
      </c>
      <c r="O14" s="13">
        <v>210</v>
      </c>
      <c r="P14" s="17">
        <v>13</v>
      </c>
      <c r="Q14" s="13">
        <v>440</v>
      </c>
      <c r="R14" s="17">
        <v>13</v>
      </c>
      <c r="S14" s="13"/>
      <c r="T14" s="17">
        <v>13</v>
      </c>
      <c r="U14" s="13">
        <v>470</v>
      </c>
      <c r="V14" s="17">
        <v>13</v>
      </c>
      <c r="W14" s="13">
        <v>1000</v>
      </c>
      <c r="X14" s="17">
        <v>13</v>
      </c>
      <c r="Y14" s="13">
        <v>1300</v>
      </c>
      <c r="Z14" s="17">
        <v>13</v>
      </c>
    </row>
    <row r="15" spans="1:26" ht="12.75">
      <c r="A15" s="4">
        <v>88</v>
      </c>
      <c r="B15" s="17">
        <v>17</v>
      </c>
      <c r="C15" s="4">
        <v>93</v>
      </c>
      <c r="D15" s="17">
        <v>19</v>
      </c>
      <c r="E15" s="404">
        <v>1520</v>
      </c>
      <c r="F15" s="405">
        <v>19</v>
      </c>
      <c r="G15" s="9">
        <v>1520</v>
      </c>
      <c r="H15" s="17">
        <v>19</v>
      </c>
      <c r="I15" s="9">
        <v>2110</v>
      </c>
      <c r="J15" s="17">
        <v>19</v>
      </c>
      <c r="K15" s="9">
        <v>3150</v>
      </c>
      <c r="L15" s="17">
        <v>19</v>
      </c>
      <c r="M15" s="9">
        <v>3550</v>
      </c>
      <c r="N15" s="17">
        <v>19</v>
      </c>
      <c r="O15" s="13">
        <v>220</v>
      </c>
      <c r="P15" s="17">
        <v>14</v>
      </c>
      <c r="Q15" s="13">
        <v>460</v>
      </c>
      <c r="R15" s="17">
        <v>14</v>
      </c>
      <c r="S15" s="13">
        <v>90</v>
      </c>
      <c r="T15" s="17">
        <v>14</v>
      </c>
      <c r="U15" s="13">
        <v>500</v>
      </c>
      <c r="V15" s="17">
        <v>14</v>
      </c>
      <c r="W15" s="13">
        <v>1100</v>
      </c>
      <c r="X15" s="17">
        <v>14</v>
      </c>
      <c r="Y15" s="13">
        <v>1400</v>
      </c>
      <c r="Z15" s="17">
        <v>14</v>
      </c>
    </row>
    <row r="16" spans="1:26" ht="12.75">
      <c r="A16" s="4">
        <v>89</v>
      </c>
      <c r="B16" s="17">
        <v>17</v>
      </c>
      <c r="C16" s="4">
        <v>94</v>
      </c>
      <c r="D16" s="17">
        <v>19</v>
      </c>
      <c r="E16" s="404">
        <v>1521</v>
      </c>
      <c r="F16" s="405">
        <v>18</v>
      </c>
      <c r="G16" s="9">
        <v>1521</v>
      </c>
      <c r="H16" s="17">
        <v>18</v>
      </c>
      <c r="I16" s="9">
        <v>2111</v>
      </c>
      <c r="J16" s="17">
        <v>18</v>
      </c>
      <c r="K16" s="9">
        <v>3151</v>
      </c>
      <c r="L16" s="17">
        <v>18</v>
      </c>
      <c r="M16" s="9">
        <v>3551</v>
      </c>
      <c r="N16" s="17">
        <v>18</v>
      </c>
      <c r="O16" s="13">
        <v>230</v>
      </c>
      <c r="P16" s="17">
        <v>15</v>
      </c>
      <c r="Q16" s="13">
        <v>480</v>
      </c>
      <c r="R16" s="17">
        <v>15</v>
      </c>
      <c r="S16" s="13"/>
      <c r="T16" s="17">
        <v>15</v>
      </c>
      <c r="U16" s="13">
        <v>530</v>
      </c>
      <c r="V16" s="17">
        <v>15</v>
      </c>
      <c r="W16" s="13">
        <v>1200</v>
      </c>
      <c r="X16" s="17">
        <v>15</v>
      </c>
      <c r="Y16" s="13">
        <v>1500</v>
      </c>
      <c r="Z16" s="17">
        <v>15</v>
      </c>
    </row>
    <row r="17" spans="1:26" ht="12.75">
      <c r="A17" s="4">
        <v>90</v>
      </c>
      <c r="B17" s="17">
        <v>17</v>
      </c>
      <c r="C17" s="4">
        <v>95</v>
      </c>
      <c r="D17" s="17">
        <v>18</v>
      </c>
      <c r="E17" s="404">
        <v>1560</v>
      </c>
      <c r="F17" s="405">
        <v>18</v>
      </c>
      <c r="G17" s="9">
        <v>1560</v>
      </c>
      <c r="H17" s="17">
        <v>18</v>
      </c>
      <c r="I17" s="9">
        <v>2150</v>
      </c>
      <c r="J17" s="17">
        <v>18</v>
      </c>
      <c r="K17" s="9">
        <v>3200</v>
      </c>
      <c r="L17" s="17">
        <v>18</v>
      </c>
      <c r="M17" s="9">
        <v>4000</v>
      </c>
      <c r="N17" s="17">
        <v>18</v>
      </c>
      <c r="O17" s="13">
        <v>240</v>
      </c>
      <c r="P17" s="17">
        <v>16</v>
      </c>
      <c r="Q17" s="13">
        <v>500</v>
      </c>
      <c r="R17" s="17">
        <v>16</v>
      </c>
      <c r="S17" s="13">
        <v>95</v>
      </c>
      <c r="T17" s="17">
        <v>16</v>
      </c>
      <c r="U17" s="13">
        <v>560</v>
      </c>
      <c r="V17" s="17">
        <v>16</v>
      </c>
      <c r="W17" s="13">
        <v>1300</v>
      </c>
      <c r="X17" s="17">
        <v>16</v>
      </c>
      <c r="Y17" s="13">
        <v>1600</v>
      </c>
      <c r="Z17" s="17">
        <v>16</v>
      </c>
    </row>
    <row r="18" spans="1:26" ht="12.75">
      <c r="A18" s="4">
        <v>91</v>
      </c>
      <c r="B18" s="17">
        <v>16</v>
      </c>
      <c r="C18" s="4">
        <v>96</v>
      </c>
      <c r="D18" s="17">
        <v>18</v>
      </c>
      <c r="E18" s="404">
        <v>1561</v>
      </c>
      <c r="F18" s="405">
        <v>17</v>
      </c>
      <c r="G18" s="9">
        <v>1561</v>
      </c>
      <c r="H18" s="17">
        <v>17</v>
      </c>
      <c r="I18" s="9">
        <v>2151</v>
      </c>
      <c r="J18" s="17">
        <v>17</v>
      </c>
      <c r="K18" s="9">
        <v>3201</v>
      </c>
      <c r="L18" s="17">
        <v>17</v>
      </c>
      <c r="M18" s="9">
        <v>4001</v>
      </c>
      <c r="N18" s="17">
        <v>17</v>
      </c>
      <c r="O18" s="13">
        <v>260</v>
      </c>
      <c r="P18" s="17">
        <v>17</v>
      </c>
      <c r="Q18" s="13">
        <v>520</v>
      </c>
      <c r="R18" s="17">
        <v>17</v>
      </c>
      <c r="S18" s="13"/>
      <c r="T18" s="17">
        <v>17</v>
      </c>
      <c r="U18" s="13">
        <v>580</v>
      </c>
      <c r="V18" s="17">
        <v>17</v>
      </c>
      <c r="W18" s="13">
        <v>1400</v>
      </c>
      <c r="X18" s="17">
        <v>17</v>
      </c>
      <c r="Y18" s="13">
        <v>1700</v>
      </c>
      <c r="Z18" s="17">
        <v>17</v>
      </c>
    </row>
    <row r="19" spans="1:26" ht="12.75">
      <c r="A19" s="4">
        <v>92</v>
      </c>
      <c r="B19" s="17">
        <v>16</v>
      </c>
      <c r="C19" s="4">
        <v>97</v>
      </c>
      <c r="D19" s="17">
        <v>18</v>
      </c>
      <c r="E19" s="404">
        <v>2000</v>
      </c>
      <c r="F19" s="405">
        <v>17</v>
      </c>
      <c r="G19" s="9">
        <v>2000</v>
      </c>
      <c r="H19" s="17">
        <v>17</v>
      </c>
      <c r="I19" s="9">
        <v>2200</v>
      </c>
      <c r="J19" s="17">
        <v>17</v>
      </c>
      <c r="K19" s="9">
        <v>3270</v>
      </c>
      <c r="L19" s="17">
        <v>17</v>
      </c>
      <c r="M19" s="9">
        <v>4080</v>
      </c>
      <c r="N19" s="17">
        <v>17</v>
      </c>
      <c r="O19" s="13">
        <v>280</v>
      </c>
      <c r="P19" s="17">
        <v>18</v>
      </c>
      <c r="Q19" s="13">
        <v>540</v>
      </c>
      <c r="R19" s="17">
        <v>18</v>
      </c>
      <c r="S19" s="13">
        <v>100</v>
      </c>
      <c r="T19" s="17">
        <v>18</v>
      </c>
      <c r="U19" s="13">
        <v>620</v>
      </c>
      <c r="V19" s="17">
        <v>18</v>
      </c>
      <c r="W19" s="13">
        <v>1600</v>
      </c>
      <c r="X19" s="17">
        <v>18</v>
      </c>
      <c r="Y19" s="13">
        <v>1800</v>
      </c>
      <c r="Z19" s="17">
        <v>18</v>
      </c>
    </row>
    <row r="20" spans="1:26" ht="12.75">
      <c r="A20" s="4">
        <v>93</v>
      </c>
      <c r="B20" s="17">
        <v>16</v>
      </c>
      <c r="C20" s="4">
        <v>98</v>
      </c>
      <c r="D20" s="17">
        <v>17</v>
      </c>
      <c r="E20" s="404">
        <v>2000</v>
      </c>
      <c r="F20" s="405">
        <v>16</v>
      </c>
      <c r="G20" s="9">
        <v>2000</v>
      </c>
      <c r="H20" s="17">
        <v>16</v>
      </c>
      <c r="I20" s="9">
        <v>201</v>
      </c>
      <c r="J20" s="17">
        <v>16</v>
      </c>
      <c r="K20" s="9">
        <v>3271</v>
      </c>
      <c r="L20" s="17">
        <v>16</v>
      </c>
      <c r="M20" s="9">
        <v>4081</v>
      </c>
      <c r="N20" s="17">
        <v>16</v>
      </c>
      <c r="O20" s="13">
        <v>300</v>
      </c>
      <c r="P20" s="17">
        <v>19</v>
      </c>
      <c r="Q20" s="13">
        <v>560</v>
      </c>
      <c r="R20" s="17">
        <v>19</v>
      </c>
      <c r="S20" s="13"/>
      <c r="T20" s="17">
        <v>19</v>
      </c>
      <c r="U20" s="13">
        <v>660</v>
      </c>
      <c r="V20" s="17">
        <v>19</v>
      </c>
      <c r="W20" s="13">
        <v>1800</v>
      </c>
      <c r="X20" s="17">
        <v>19</v>
      </c>
      <c r="Y20" s="13">
        <v>1900</v>
      </c>
      <c r="Z20" s="17">
        <v>19</v>
      </c>
    </row>
    <row r="21" spans="1:26" ht="12.75">
      <c r="A21" s="4">
        <v>94</v>
      </c>
      <c r="B21" s="17">
        <v>15</v>
      </c>
      <c r="C21" s="4">
        <v>99</v>
      </c>
      <c r="D21" s="17">
        <v>17</v>
      </c>
      <c r="E21" s="404">
        <v>2040</v>
      </c>
      <c r="F21" s="405">
        <v>16</v>
      </c>
      <c r="G21" s="9">
        <v>2040</v>
      </c>
      <c r="H21" s="17">
        <v>16</v>
      </c>
      <c r="I21" s="9">
        <v>2250</v>
      </c>
      <c r="J21" s="17">
        <v>16</v>
      </c>
      <c r="K21" s="9">
        <v>3340</v>
      </c>
      <c r="L21" s="17">
        <v>16</v>
      </c>
      <c r="M21" s="9">
        <v>4160</v>
      </c>
      <c r="N21" s="17">
        <v>16</v>
      </c>
      <c r="O21" s="13">
        <v>320</v>
      </c>
      <c r="P21" s="17">
        <v>20</v>
      </c>
      <c r="Q21" s="13">
        <v>580</v>
      </c>
      <c r="R21" s="17">
        <v>20</v>
      </c>
      <c r="S21" s="13">
        <v>105</v>
      </c>
      <c r="T21" s="17">
        <v>20</v>
      </c>
      <c r="U21" s="13">
        <v>700</v>
      </c>
      <c r="V21" s="17">
        <v>20</v>
      </c>
      <c r="W21" s="13">
        <v>2000</v>
      </c>
      <c r="X21" s="17">
        <v>20</v>
      </c>
      <c r="Y21" s="13">
        <v>2000</v>
      </c>
      <c r="Z21" s="17">
        <v>20</v>
      </c>
    </row>
    <row r="22" spans="1:26" ht="12.75">
      <c r="A22" s="4">
        <v>95</v>
      </c>
      <c r="B22" s="17">
        <v>15</v>
      </c>
      <c r="C22" s="4">
        <v>100</v>
      </c>
      <c r="D22" s="17">
        <v>17</v>
      </c>
      <c r="E22" s="404">
        <v>2040</v>
      </c>
      <c r="F22" s="405">
        <v>15</v>
      </c>
      <c r="G22" s="9">
        <v>2040</v>
      </c>
      <c r="H22" s="17">
        <v>15</v>
      </c>
      <c r="I22" s="9">
        <v>2251</v>
      </c>
      <c r="J22" s="17">
        <v>15</v>
      </c>
      <c r="K22" s="9">
        <v>3341</v>
      </c>
      <c r="L22" s="17">
        <v>15</v>
      </c>
      <c r="M22" s="9">
        <v>4161</v>
      </c>
      <c r="N22" s="17">
        <v>15</v>
      </c>
      <c r="O22" s="13">
        <v>340</v>
      </c>
      <c r="P22" s="17">
        <v>21</v>
      </c>
      <c r="Q22" s="13">
        <v>600</v>
      </c>
      <c r="R22" s="17">
        <v>21</v>
      </c>
      <c r="S22" s="13"/>
      <c r="T22" s="17">
        <v>21</v>
      </c>
      <c r="U22" s="13">
        <v>750</v>
      </c>
      <c r="V22" s="17">
        <v>21</v>
      </c>
      <c r="W22" s="13">
        <v>2300</v>
      </c>
      <c r="X22" s="17">
        <v>21</v>
      </c>
      <c r="Y22" s="13">
        <v>2100</v>
      </c>
      <c r="Z22" s="17">
        <v>21</v>
      </c>
    </row>
    <row r="23" spans="1:26" ht="12.75">
      <c r="A23" s="4">
        <v>96</v>
      </c>
      <c r="B23" s="17">
        <v>15</v>
      </c>
      <c r="C23" s="4">
        <v>101</v>
      </c>
      <c r="D23" s="17">
        <v>17</v>
      </c>
      <c r="E23" s="404">
        <v>2080</v>
      </c>
      <c r="F23" s="405">
        <v>15</v>
      </c>
      <c r="G23" s="9">
        <v>2080</v>
      </c>
      <c r="H23" s="17">
        <v>15</v>
      </c>
      <c r="I23" s="9">
        <v>2300</v>
      </c>
      <c r="J23" s="17">
        <v>15</v>
      </c>
      <c r="K23" s="9">
        <v>3410</v>
      </c>
      <c r="L23" s="17">
        <v>15</v>
      </c>
      <c r="M23" s="9">
        <v>4240</v>
      </c>
      <c r="N23" s="17">
        <v>15</v>
      </c>
      <c r="O23" s="13">
        <v>360</v>
      </c>
      <c r="P23" s="17">
        <v>22</v>
      </c>
      <c r="Q23" s="13">
        <v>620</v>
      </c>
      <c r="R23" s="17">
        <v>22</v>
      </c>
      <c r="S23" s="13">
        <v>110</v>
      </c>
      <c r="T23" s="17">
        <v>22</v>
      </c>
      <c r="U23" s="13">
        <v>800</v>
      </c>
      <c r="V23" s="17">
        <v>22</v>
      </c>
      <c r="W23" s="13">
        <v>2600</v>
      </c>
      <c r="X23" s="17">
        <v>22</v>
      </c>
      <c r="Y23" s="13">
        <v>2200</v>
      </c>
      <c r="Z23" s="17">
        <v>22</v>
      </c>
    </row>
    <row r="24" spans="1:26" ht="12.75">
      <c r="A24" s="4">
        <v>97</v>
      </c>
      <c r="B24" s="17">
        <v>14</v>
      </c>
      <c r="C24" s="4">
        <v>102</v>
      </c>
      <c r="D24" s="17">
        <v>16</v>
      </c>
      <c r="E24" s="404">
        <v>2080</v>
      </c>
      <c r="F24" s="405">
        <v>14</v>
      </c>
      <c r="G24" s="9">
        <v>2080</v>
      </c>
      <c r="H24" s="17">
        <v>14</v>
      </c>
      <c r="I24" s="9">
        <v>2301</v>
      </c>
      <c r="J24" s="17">
        <v>14</v>
      </c>
      <c r="K24" s="9">
        <v>3411</v>
      </c>
      <c r="L24" s="17">
        <v>14</v>
      </c>
      <c r="M24" s="9">
        <v>4241</v>
      </c>
      <c r="N24" s="17">
        <v>14</v>
      </c>
      <c r="O24" s="13">
        <v>380</v>
      </c>
      <c r="P24" s="17">
        <v>23</v>
      </c>
      <c r="Q24" s="13">
        <v>640</v>
      </c>
      <c r="R24" s="17">
        <v>23</v>
      </c>
      <c r="S24" s="13">
        <v>115</v>
      </c>
      <c r="T24" s="17">
        <v>23</v>
      </c>
      <c r="U24" s="13">
        <v>900</v>
      </c>
      <c r="V24" s="17">
        <v>23</v>
      </c>
      <c r="W24" s="13">
        <v>2900</v>
      </c>
      <c r="X24" s="17">
        <v>23</v>
      </c>
      <c r="Y24" s="13">
        <v>2300</v>
      </c>
      <c r="Z24" s="17">
        <v>23</v>
      </c>
    </row>
    <row r="25" spans="1:26" ht="12.75">
      <c r="A25" s="4">
        <v>98</v>
      </c>
      <c r="B25" s="17">
        <v>14</v>
      </c>
      <c r="C25" s="4">
        <v>103</v>
      </c>
      <c r="D25" s="17">
        <v>16</v>
      </c>
      <c r="E25" s="404">
        <v>2120</v>
      </c>
      <c r="F25" s="405">
        <v>14</v>
      </c>
      <c r="G25" s="9">
        <v>2120</v>
      </c>
      <c r="H25" s="17">
        <v>14</v>
      </c>
      <c r="I25" s="9">
        <v>2360</v>
      </c>
      <c r="J25" s="17">
        <v>14</v>
      </c>
      <c r="K25" s="9">
        <v>3480</v>
      </c>
      <c r="L25" s="17">
        <v>14</v>
      </c>
      <c r="M25" s="9">
        <v>4320</v>
      </c>
      <c r="N25" s="17">
        <v>14</v>
      </c>
      <c r="O25" s="13">
        <v>400</v>
      </c>
      <c r="P25" s="17">
        <v>24</v>
      </c>
      <c r="Q25" s="13">
        <v>660</v>
      </c>
      <c r="R25" s="17">
        <v>24</v>
      </c>
      <c r="S25" s="13">
        <v>120</v>
      </c>
      <c r="T25" s="17">
        <v>24</v>
      </c>
      <c r="U25" s="13">
        <v>100</v>
      </c>
      <c r="V25" s="17">
        <v>24</v>
      </c>
      <c r="W25" s="13">
        <v>3200</v>
      </c>
      <c r="X25" s="17">
        <v>24</v>
      </c>
      <c r="Y25" s="13">
        <v>2400</v>
      </c>
      <c r="Z25" s="17">
        <v>24</v>
      </c>
    </row>
    <row r="26" spans="1:26" ht="12.75">
      <c r="A26" s="4">
        <v>99</v>
      </c>
      <c r="B26" s="17">
        <v>14</v>
      </c>
      <c r="C26" s="4">
        <v>104</v>
      </c>
      <c r="D26" s="17">
        <v>16</v>
      </c>
      <c r="E26" s="404">
        <v>2120</v>
      </c>
      <c r="F26" s="405">
        <v>13</v>
      </c>
      <c r="G26" s="9">
        <v>2120</v>
      </c>
      <c r="H26" s="17">
        <v>13</v>
      </c>
      <c r="I26" s="9">
        <v>2361</v>
      </c>
      <c r="J26" s="17">
        <v>13</v>
      </c>
      <c r="K26" s="9">
        <v>3481</v>
      </c>
      <c r="L26" s="17">
        <v>13</v>
      </c>
      <c r="M26" s="9">
        <v>4321</v>
      </c>
      <c r="N26" s="17">
        <v>13</v>
      </c>
      <c r="O26" s="13">
        <v>420</v>
      </c>
      <c r="P26" s="17">
        <v>25</v>
      </c>
      <c r="Q26" s="13">
        <v>680</v>
      </c>
      <c r="R26" s="17">
        <v>25</v>
      </c>
      <c r="S26" s="13">
        <v>125</v>
      </c>
      <c r="T26" s="17">
        <v>25</v>
      </c>
      <c r="U26" s="13">
        <v>110</v>
      </c>
      <c r="V26" s="17">
        <v>25</v>
      </c>
      <c r="W26" s="13">
        <v>3600</v>
      </c>
      <c r="X26" s="17">
        <v>25</v>
      </c>
      <c r="Y26" s="13">
        <v>2500</v>
      </c>
      <c r="Z26" s="17">
        <v>25</v>
      </c>
    </row>
    <row r="27" spans="1:14" ht="12.75">
      <c r="A27" s="4">
        <v>100</v>
      </c>
      <c r="B27" s="17">
        <v>13</v>
      </c>
      <c r="C27" s="4">
        <v>105</v>
      </c>
      <c r="D27" s="17">
        <v>16</v>
      </c>
      <c r="E27" s="404">
        <v>2180</v>
      </c>
      <c r="F27" s="405">
        <v>13</v>
      </c>
      <c r="G27" s="9">
        <v>2180</v>
      </c>
      <c r="H27" s="17">
        <v>13</v>
      </c>
      <c r="I27" s="9">
        <v>2420</v>
      </c>
      <c r="J27" s="17">
        <v>13</v>
      </c>
      <c r="K27" s="9">
        <v>3550</v>
      </c>
      <c r="L27" s="17">
        <v>13</v>
      </c>
      <c r="M27" s="9">
        <v>4400</v>
      </c>
      <c r="N27" s="17">
        <v>13</v>
      </c>
    </row>
    <row r="28" spans="1:14" ht="12.75">
      <c r="A28" s="4">
        <v>101</v>
      </c>
      <c r="B28" s="17">
        <v>13</v>
      </c>
      <c r="C28" s="4">
        <v>106</v>
      </c>
      <c r="D28" s="17">
        <v>15</v>
      </c>
      <c r="E28" s="404">
        <v>2181</v>
      </c>
      <c r="F28" s="405">
        <v>12</v>
      </c>
      <c r="G28" s="9">
        <v>2181</v>
      </c>
      <c r="H28" s="17">
        <v>12</v>
      </c>
      <c r="I28" s="9">
        <v>2421</v>
      </c>
      <c r="J28" s="17">
        <v>12</v>
      </c>
      <c r="K28" s="9">
        <v>3551</v>
      </c>
      <c r="L28" s="17">
        <v>12</v>
      </c>
      <c r="M28" s="9">
        <v>4401</v>
      </c>
      <c r="N28" s="17">
        <v>12</v>
      </c>
    </row>
    <row r="29" spans="1:14" ht="12.75">
      <c r="A29" s="4">
        <v>102</v>
      </c>
      <c r="B29" s="17">
        <v>13</v>
      </c>
      <c r="C29" s="4">
        <v>107</v>
      </c>
      <c r="D29" s="17">
        <v>14</v>
      </c>
      <c r="E29" s="404">
        <v>2240</v>
      </c>
      <c r="F29" s="405">
        <v>12</v>
      </c>
      <c r="G29" s="9">
        <v>2240</v>
      </c>
      <c r="H29" s="17">
        <v>12</v>
      </c>
      <c r="I29" s="9">
        <v>2480</v>
      </c>
      <c r="J29" s="17">
        <v>12</v>
      </c>
      <c r="K29" s="9">
        <v>4020</v>
      </c>
      <c r="L29" s="17">
        <v>12</v>
      </c>
      <c r="M29" s="9">
        <v>4480</v>
      </c>
      <c r="N29" s="17">
        <v>12</v>
      </c>
    </row>
    <row r="30" spans="1:14" ht="12.75">
      <c r="A30" s="4">
        <v>103</v>
      </c>
      <c r="B30" s="17">
        <v>13</v>
      </c>
      <c r="C30" s="4">
        <v>108</v>
      </c>
      <c r="D30" s="17">
        <v>14</v>
      </c>
      <c r="E30" s="404">
        <v>2241</v>
      </c>
      <c r="F30" s="405">
        <v>11</v>
      </c>
      <c r="G30" s="9">
        <v>2241</v>
      </c>
      <c r="H30" s="17">
        <v>11</v>
      </c>
      <c r="I30" s="9">
        <v>2481</v>
      </c>
      <c r="J30" s="17">
        <v>11</v>
      </c>
      <c r="K30" s="9">
        <v>4021</v>
      </c>
      <c r="L30" s="17">
        <v>11</v>
      </c>
      <c r="M30" s="9">
        <v>4481</v>
      </c>
      <c r="N30" s="17">
        <v>11</v>
      </c>
    </row>
    <row r="31" spans="1:14" ht="12.75">
      <c r="A31" s="4">
        <v>104</v>
      </c>
      <c r="B31" s="17">
        <v>12</v>
      </c>
      <c r="C31" s="4">
        <v>109</v>
      </c>
      <c r="D31" s="17">
        <v>14</v>
      </c>
      <c r="E31" s="404">
        <v>2300</v>
      </c>
      <c r="F31" s="405">
        <v>11</v>
      </c>
      <c r="G31" s="9">
        <v>2300</v>
      </c>
      <c r="H31" s="17">
        <v>11</v>
      </c>
      <c r="I31" s="9">
        <v>2540</v>
      </c>
      <c r="J31" s="17">
        <v>11</v>
      </c>
      <c r="K31" s="9">
        <v>4080</v>
      </c>
      <c r="L31" s="17">
        <v>11</v>
      </c>
      <c r="M31" s="9">
        <v>4560</v>
      </c>
      <c r="N31" s="17">
        <v>11</v>
      </c>
    </row>
    <row r="32" spans="1:14" ht="12.75">
      <c r="A32" s="4">
        <v>105</v>
      </c>
      <c r="B32" s="17">
        <v>12</v>
      </c>
      <c r="C32" s="4">
        <v>110</v>
      </c>
      <c r="D32" s="17">
        <v>14</v>
      </c>
      <c r="E32" s="404">
        <v>2301</v>
      </c>
      <c r="F32" s="405">
        <v>10</v>
      </c>
      <c r="G32" s="9">
        <v>2301</v>
      </c>
      <c r="H32" s="17">
        <v>10</v>
      </c>
      <c r="I32" s="9">
        <v>2541</v>
      </c>
      <c r="J32" s="17">
        <v>10</v>
      </c>
      <c r="K32" s="9">
        <v>4081</v>
      </c>
      <c r="L32" s="17">
        <v>10</v>
      </c>
      <c r="M32" s="9">
        <v>4561</v>
      </c>
      <c r="N32" s="17">
        <v>10</v>
      </c>
    </row>
    <row r="33" spans="1:14" ht="12.75">
      <c r="A33" s="4">
        <v>106</v>
      </c>
      <c r="B33" s="17">
        <v>12</v>
      </c>
      <c r="C33" s="4">
        <v>111</v>
      </c>
      <c r="D33" s="17">
        <v>13</v>
      </c>
      <c r="E33" s="404">
        <v>2360</v>
      </c>
      <c r="F33" s="405">
        <v>10</v>
      </c>
      <c r="G33" s="9">
        <v>2360</v>
      </c>
      <c r="H33" s="17">
        <v>10</v>
      </c>
      <c r="I33" s="9">
        <v>3000</v>
      </c>
      <c r="J33" s="17">
        <v>10</v>
      </c>
      <c r="K33" s="9">
        <v>4160</v>
      </c>
      <c r="L33" s="17">
        <v>10</v>
      </c>
      <c r="M33" s="9">
        <v>5040</v>
      </c>
      <c r="N33" s="17">
        <v>10</v>
      </c>
    </row>
    <row r="34" spans="1:14" ht="12.75">
      <c r="A34" s="4">
        <v>107</v>
      </c>
      <c r="B34" s="17">
        <v>12</v>
      </c>
      <c r="C34" s="4">
        <v>112</v>
      </c>
      <c r="D34" s="17">
        <v>13</v>
      </c>
      <c r="E34" s="404">
        <v>2361</v>
      </c>
      <c r="F34" s="405">
        <v>9</v>
      </c>
      <c r="G34" s="9">
        <v>2361</v>
      </c>
      <c r="H34" s="17">
        <v>9</v>
      </c>
      <c r="I34" s="9">
        <v>3001</v>
      </c>
      <c r="J34" s="17">
        <v>9</v>
      </c>
      <c r="K34" s="9">
        <v>4161</v>
      </c>
      <c r="L34" s="17">
        <v>9</v>
      </c>
      <c r="M34" s="9">
        <v>5041</v>
      </c>
      <c r="N34" s="17">
        <v>9</v>
      </c>
    </row>
    <row r="35" spans="1:14" ht="12.75">
      <c r="A35" s="4">
        <v>108</v>
      </c>
      <c r="B35" s="17">
        <v>11</v>
      </c>
      <c r="C35" s="4">
        <v>113</v>
      </c>
      <c r="D35" s="17">
        <v>13</v>
      </c>
      <c r="E35" s="404">
        <v>2420</v>
      </c>
      <c r="F35" s="405">
        <v>9</v>
      </c>
      <c r="G35" s="9">
        <v>2420</v>
      </c>
      <c r="H35" s="17">
        <v>9</v>
      </c>
      <c r="I35" s="9">
        <v>3060</v>
      </c>
      <c r="J35" s="17">
        <v>9</v>
      </c>
      <c r="K35" s="9">
        <v>4230</v>
      </c>
      <c r="L35" s="17">
        <v>9</v>
      </c>
      <c r="M35" s="9">
        <v>5120</v>
      </c>
      <c r="N35" s="17">
        <v>9</v>
      </c>
    </row>
    <row r="36" spans="1:14" ht="12.75">
      <c r="A36" s="4">
        <v>109</v>
      </c>
      <c r="B36" s="17">
        <v>11</v>
      </c>
      <c r="C36" s="4">
        <v>114</v>
      </c>
      <c r="D36" s="17">
        <v>13</v>
      </c>
      <c r="E36" s="404">
        <v>2421</v>
      </c>
      <c r="F36" s="405">
        <v>8</v>
      </c>
      <c r="G36" s="9">
        <v>2421</v>
      </c>
      <c r="H36" s="17">
        <v>8</v>
      </c>
      <c r="I36" s="9">
        <v>3061</v>
      </c>
      <c r="J36" s="17">
        <v>8</v>
      </c>
      <c r="K36" s="9">
        <v>4231</v>
      </c>
      <c r="L36" s="17">
        <v>8</v>
      </c>
      <c r="M36" s="9">
        <v>5121</v>
      </c>
      <c r="N36" s="17">
        <v>8</v>
      </c>
    </row>
    <row r="37" spans="1:14" ht="12.75">
      <c r="A37" s="4">
        <v>110</v>
      </c>
      <c r="B37" s="17">
        <v>11</v>
      </c>
      <c r="C37" s="4">
        <v>115</v>
      </c>
      <c r="D37" s="17">
        <v>12</v>
      </c>
      <c r="E37" s="404">
        <v>2480</v>
      </c>
      <c r="F37" s="405">
        <v>8</v>
      </c>
      <c r="G37" s="9">
        <v>2480</v>
      </c>
      <c r="H37" s="17">
        <v>8</v>
      </c>
      <c r="I37" s="9">
        <v>3130</v>
      </c>
      <c r="J37" s="17">
        <v>8</v>
      </c>
      <c r="K37" s="9">
        <v>4300</v>
      </c>
      <c r="L37" s="17">
        <v>8</v>
      </c>
      <c r="M37" s="9">
        <v>5200</v>
      </c>
      <c r="N37" s="17">
        <v>8</v>
      </c>
    </row>
    <row r="38" spans="1:14" ht="12.75">
      <c r="A38" s="4">
        <v>111</v>
      </c>
      <c r="B38" s="17">
        <v>11</v>
      </c>
      <c r="C38" s="4">
        <v>116</v>
      </c>
      <c r="D38" s="17">
        <v>12</v>
      </c>
      <c r="E38" s="404">
        <v>2481</v>
      </c>
      <c r="F38" s="405">
        <v>7</v>
      </c>
      <c r="G38" s="9">
        <v>2481</v>
      </c>
      <c r="H38" s="17">
        <v>7</v>
      </c>
      <c r="I38" s="9">
        <v>3131</v>
      </c>
      <c r="J38" s="17">
        <v>7</v>
      </c>
      <c r="K38" s="9">
        <v>4301</v>
      </c>
      <c r="L38" s="17">
        <v>7</v>
      </c>
      <c r="M38" s="9">
        <v>5201</v>
      </c>
      <c r="N38" s="17">
        <v>7</v>
      </c>
    </row>
    <row r="39" spans="1:14" ht="12.75">
      <c r="A39" s="4">
        <v>112</v>
      </c>
      <c r="B39" s="17">
        <v>10</v>
      </c>
      <c r="C39" s="4">
        <v>117</v>
      </c>
      <c r="D39" s="17">
        <v>12</v>
      </c>
      <c r="E39" s="404">
        <v>2540</v>
      </c>
      <c r="F39" s="405">
        <v>7</v>
      </c>
      <c r="G39" s="9">
        <v>2540</v>
      </c>
      <c r="H39" s="17">
        <v>7</v>
      </c>
      <c r="I39" s="9">
        <v>3200</v>
      </c>
      <c r="J39" s="17">
        <v>7</v>
      </c>
      <c r="K39" s="9">
        <v>4400</v>
      </c>
      <c r="L39" s="17">
        <v>7</v>
      </c>
      <c r="M39" s="9">
        <v>5300</v>
      </c>
      <c r="N39" s="17">
        <v>7</v>
      </c>
    </row>
    <row r="40" spans="1:14" ht="12.75">
      <c r="A40" s="4">
        <v>113</v>
      </c>
      <c r="B40" s="17">
        <v>10</v>
      </c>
      <c r="C40" s="4">
        <v>118</v>
      </c>
      <c r="D40" s="17">
        <v>12</v>
      </c>
      <c r="E40" s="404">
        <v>2541</v>
      </c>
      <c r="F40" s="405">
        <v>6</v>
      </c>
      <c r="G40" s="9">
        <v>2541</v>
      </c>
      <c r="H40" s="17">
        <v>6</v>
      </c>
      <c r="I40" s="9">
        <v>3201</v>
      </c>
      <c r="J40" s="17">
        <v>6</v>
      </c>
      <c r="K40" s="9">
        <v>4401</v>
      </c>
      <c r="L40" s="17">
        <v>6</v>
      </c>
      <c r="M40" s="9">
        <v>5301</v>
      </c>
      <c r="N40" s="17">
        <v>6</v>
      </c>
    </row>
    <row r="41" spans="1:14" ht="12.75">
      <c r="A41" s="4">
        <v>114</v>
      </c>
      <c r="B41" s="17">
        <v>10</v>
      </c>
      <c r="C41" s="4">
        <v>119</v>
      </c>
      <c r="D41" s="17">
        <v>11</v>
      </c>
      <c r="E41" s="404">
        <v>3000</v>
      </c>
      <c r="F41" s="405">
        <v>6</v>
      </c>
      <c r="G41" s="9">
        <v>3000</v>
      </c>
      <c r="H41" s="17">
        <v>6</v>
      </c>
      <c r="I41" s="9">
        <v>3280</v>
      </c>
      <c r="J41" s="17">
        <v>6</v>
      </c>
      <c r="K41" s="9">
        <v>4401</v>
      </c>
      <c r="L41" s="17">
        <v>6</v>
      </c>
      <c r="M41" s="9">
        <v>5400</v>
      </c>
      <c r="N41" s="17">
        <v>6</v>
      </c>
    </row>
    <row r="42" spans="1:14" ht="12.75">
      <c r="A42" s="4">
        <v>115</v>
      </c>
      <c r="B42" s="17">
        <v>10</v>
      </c>
      <c r="C42" s="4">
        <v>120</v>
      </c>
      <c r="D42" s="17">
        <v>11</v>
      </c>
      <c r="E42" s="404">
        <v>3001</v>
      </c>
      <c r="F42" s="405">
        <v>5</v>
      </c>
      <c r="G42" s="9">
        <v>3001</v>
      </c>
      <c r="H42" s="17">
        <v>5</v>
      </c>
      <c r="I42" s="9">
        <v>3281</v>
      </c>
      <c r="J42" s="17">
        <v>5</v>
      </c>
      <c r="K42" s="9">
        <v>4500</v>
      </c>
      <c r="L42" s="17">
        <v>5</v>
      </c>
      <c r="M42" s="9">
        <v>5401</v>
      </c>
      <c r="N42" s="17">
        <v>5</v>
      </c>
    </row>
    <row r="43" spans="1:14" ht="12.75">
      <c r="A43" s="4">
        <v>116</v>
      </c>
      <c r="B43" s="17">
        <v>9</v>
      </c>
      <c r="C43" s="4">
        <v>121</v>
      </c>
      <c r="D43" s="17">
        <v>11</v>
      </c>
      <c r="E43" s="404">
        <v>3060</v>
      </c>
      <c r="F43" s="405">
        <v>5</v>
      </c>
      <c r="G43" s="9">
        <v>3060</v>
      </c>
      <c r="H43" s="17">
        <v>5</v>
      </c>
      <c r="I43" s="9">
        <v>3370</v>
      </c>
      <c r="J43" s="17">
        <v>5</v>
      </c>
      <c r="K43" s="9">
        <v>4501</v>
      </c>
      <c r="L43" s="17">
        <v>5</v>
      </c>
      <c r="M43" s="9">
        <v>5560</v>
      </c>
      <c r="N43" s="17">
        <v>5</v>
      </c>
    </row>
    <row r="44" spans="1:14" ht="12.75">
      <c r="A44" s="4">
        <v>117</v>
      </c>
      <c r="B44" s="17">
        <v>9</v>
      </c>
      <c r="C44" s="4">
        <v>122</v>
      </c>
      <c r="D44" s="17">
        <v>11</v>
      </c>
      <c r="E44" s="404">
        <v>3061</v>
      </c>
      <c r="F44" s="405">
        <v>4</v>
      </c>
      <c r="G44" s="9">
        <v>3061</v>
      </c>
      <c r="H44" s="17">
        <v>4</v>
      </c>
      <c r="I44" s="9">
        <v>3371</v>
      </c>
      <c r="J44" s="17">
        <v>4</v>
      </c>
      <c r="K44" s="9">
        <v>5000</v>
      </c>
      <c r="L44" s="17">
        <v>4</v>
      </c>
      <c r="M44" s="9">
        <v>5561</v>
      </c>
      <c r="N44" s="17">
        <v>4</v>
      </c>
    </row>
    <row r="45" spans="1:14" ht="12.75">
      <c r="A45" s="4">
        <v>118</v>
      </c>
      <c r="B45" s="17">
        <v>9</v>
      </c>
      <c r="C45" s="4">
        <v>123</v>
      </c>
      <c r="D45" s="17">
        <v>10</v>
      </c>
      <c r="E45" s="404">
        <v>3120</v>
      </c>
      <c r="F45" s="405">
        <v>4</v>
      </c>
      <c r="G45" s="9">
        <v>3120</v>
      </c>
      <c r="H45" s="17">
        <v>4</v>
      </c>
      <c r="I45" s="9">
        <v>3470</v>
      </c>
      <c r="J45" s="17">
        <v>4</v>
      </c>
      <c r="K45" s="9">
        <v>5001</v>
      </c>
      <c r="L45" s="17">
        <v>4</v>
      </c>
      <c r="M45" s="9">
        <v>6050</v>
      </c>
      <c r="N45" s="17">
        <v>4</v>
      </c>
    </row>
    <row r="46" spans="1:14" ht="12.75">
      <c r="A46" s="4">
        <v>119</v>
      </c>
      <c r="B46" s="17">
        <v>9</v>
      </c>
      <c r="C46" s="4">
        <v>124</v>
      </c>
      <c r="D46" s="17">
        <v>10</v>
      </c>
      <c r="E46" s="404">
        <v>3121</v>
      </c>
      <c r="F46" s="405">
        <v>3</v>
      </c>
      <c r="G46" s="9">
        <v>3121</v>
      </c>
      <c r="H46" s="17">
        <v>3</v>
      </c>
      <c r="I46" s="9">
        <v>3471</v>
      </c>
      <c r="J46" s="17">
        <v>3</v>
      </c>
      <c r="K46" s="9">
        <v>5100</v>
      </c>
      <c r="L46" s="17">
        <v>3</v>
      </c>
      <c r="M46" s="9">
        <v>6051</v>
      </c>
      <c r="N46" s="17">
        <v>3</v>
      </c>
    </row>
    <row r="47" spans="1:14" ht="12.75">
      <c r="A47" s="4">
        <v>120</v>
      </c>
      <c r="B47" s="17">
        <v>9</v>
      </c>
      <c r="C47" s="4">
        <v>125</v>
      </c>
      <c r="D47" s="17">
        <v>10</v>
      </c>
      <c r="E47" s="404">
        <v>3200</v>
      </c>
      <c r="F47" s="405">
        <v>3</v>
      </c>
      <c r="G47" s="9">
        <v>3200</v>
      </c>
      <c r="H47" s="17">
        <v>3</v>
      </c>
      <c r="I47" s="9">
        <v>4000</v>
      </c>
      <c r="J47" s="17">
        <v>3</v>
      </c>
      <c r="K47" s="9">
        <v>5101</v>
      </c>
      <c r="L47" s="17">
        <v>3</v>
      </c>
      <c r="M47" s="9">
        <v>6200</v>
      </c>
      <c r="N47" s="17">
        <v>3</v>
      </c>
    </row>
    <row r="48" spans="1:14" ht="12.75">
      <c r="A48" s="4">
        <v>121</v>
      </c>
      <c r="B48" s="17">
        <v>8</v>
      </c>
      <c r="C48" s="4">
        <v>126</v>
      </c>
      <c r="D48" s="17">
        <v>10</v>
      </c>
      <c r="E48" s="404">
        <v>3201</v>
      </c>
      <c r="F48" s="405">
        <v>2</v>
      </c>
      <c r="G48" s="9">
        <v>3201</v>
      </c>
      <c r="H48" s="17">
        <v>2</v>
      </c>
      <c r="I48" s="9">
        <v>4001</v>
      </c>
      <c r="J48" s="17">
        <v>2</v>
      </c>
      <c r="K48" s="9">
        <v>5200</v>
      </c>
      <c r="L48" s="17">
        <v>2</v>
      </c>
      <c r="M48" s="9">
        <v>6201</v>
      </c>
      <c r="N48" s="17">
        <v>2</v>
      </c>
    </row>
    <row r="49" spans="1:14" ht="12.75">
      <c r="A49" s="4">
        <v>122</v>
      </c>
      <c r="B49" s="17">
        <v>8</v>
      </c>
      <c r="C49" s="4">
        <v>127</v>
      </c>
      <c r="D49" s="17">
        <v>10</v>
      </c>
      <c r="E49" s="404">
        <v>3300</v>
      </c>
      <c r="F49" s="405">
        <v>2</v>
      </c>
      <c r="G49" s="9">
        <v>3300</v>
      </c>
      <c r="H49" s="17">
        <v>2</v>
      </c>
      <c r="I49" s="9">
        <v>4150</v>
      </c>
      <c r="J49" s="17">
        <v>2</v>
      </c>
      <c r="K49" s="9">
        <v>5201</v>
      </c>
      <c r="L49" s="17">
        <v>2</v>
      </c>
      <c r="M49" s="9">
        <v>6350</v>
      </c>
      <c r="N49" s="17">
        <v>2</v>
      </c>
    </row>
    <row r="50" spans="1:14" ht="12.75">
      <c r="A50" s="4">
        <v>123</v>
      </c>
      <c r="B50" s="17">
        <v>8</v>
      </c>
      <c r="C50" s="4">
        <v>128</v>
      </c>
      <c r="D50" s="17">
        <v>9</v>
      </c>
      <c r="E50" s="404">
        <v>3301</v>
      </c>
      <c r="F50" s="405">
        <v>1</v>
      </c>
      <c r="G50" s="9">
        <v>3301</v>
      </c>
      <c r="H50" s="17">
        <v>1</v>
      </c>
      <c r="I50" s="9">
        <v>4151</v>
      </c>
      <c r="J50" s="17">
        <v>1</v>
      </c>
      <c r="K50" s="9">
        <v>5300</v>
      </c>
      <c r="L50" s="17">
        <v>1</v>
      </c>
      <c r="M50" s="9">
        <v>6351</v>
      </c>
      <c r="N50" s="17">
        <v>1</v>
      </c>
    </row>
    <row r="51" spans="1:14" ht="12.75">
      <c r="A51" s="4">
        <v>124</v>
      </c>
      <c r="B51" s="17">
        <v>8</v>
      </c>
      <c r="C51" s="4">
        <v>129</v>
      </c>
      <c r="D51" s="17">
        <v>9</v>
      </c>
      <c r="E51" s="404">
        <v>7000</v>
      </c>
      <c r="F51" s="405">
        <v>1</v>
      </c>
      <c r="G51" s="9">
        <v>7000</v>
      </c>
      <c r="H51" s="17">
        <v>1</v>
      </c>
      <c r="I51" s="9">
        <v>9000</v>
      </c>
      <c r="J51" s="17">
        <v>1</v>
      </c>
      <c r="K51" s="9">
        <v>12000</v>
      </c>
      <c r="L51" s="17">
        <v>1</v>
      </c>
      <c r="M51" s="9">
        <v>13000</v>
      </c>
      <c r="N51" s="17">
        <v>1</v>
      </c>
    </row>
    <row r="52" spans="1:14" ht="12.75">
      <c r="A52" s="4">
        <v>125</v>
      </c>
      <c r="B52" s="17">
        <v>8</v>
      </c>
      <c r="C52" s="4">
        <v>130</v>
      </c>
      <c r="D52" s="17">
        <v>9</v>
      </c>
      <c r="E52" s="404"/>
      <c r="F52" s="405"/>
      <c r="G52" s="9"/>
      <c r="H52" s="17"/>
      <c r="I52" s="9"/>
      <c r="J52" s="17"/>
      <c r="K52" s="9"/>
      <c r="L52" s="17"/>
      <c r="M52" s="9"/>
      <c r="N52" s="17"/>
    </row>
    <row r="53" spans="1:14" ht="12.75">
      <c r="A53" s="4">
        <v>126</v>
      </c>
      <c r="B53" s="17">
        <v>7</v>
      </c>
      <c r="C53" s="4">
        <v>131</v>
      </c>
      <c r="D53" s="17">
        <v>9</v>
      </c>
      <c r="E53" s="404"/>
      <c r="F53" s="405"/>
      <c r="G53" s="9"/>
      <c r="H53" s="17"/>
      <c r="I53" s="9"/>
      <c r="J53" s="17"/>
      <c r="K53" s="9"/>
      <c r="L53" s="17"/>
      <c r="M53" s="9"/>
      <c r="N53" s="17"/>
    </row>
    <row r="54" spans="1:14" ht="12.75">
      <c r="A54" s="4">
        <v>127</v>
      </c>
      <c r="B54" s="17">
        <v>7</v>
      </c>
      <c r="C54" s="4">
        <v>132</v>
      </c>
      <c r="D54" s="17">
        <v>9</v>
      </c>
      <c r="E54" s="404"/>
      <c r="F54" s="405"/>
      <c r="G54" s="9"/>
      <c r="H54" s="17"/>
      <c r="I54" s="9"/>
      <c r="J54" s="17"/>
      <c r="K54" s="9"/>
      <c r="L54" s="17"/>
      <c r="M54" s="9"/>
      <c r="N54" s="17"/>
    </row>
    <row r="55" spans="1:14" ht="12.75">
      <c r="A55" s="4">
        <v>128</v>
      </c>
      <c r="B55" s="17">
        <v>7</v>
      </c>
      <c r="C55" s="4">
        <v>133</v>
      </c>
      <c r="D55" s="17">
        <v>8</v>
      </c>
      <c r="E55" s="404"/>
      <c r="F55" s="405"/>
      <c r="G55" s="9"/>
      <c r="H55" s="17"/>
      <c r="I55" s="9"/>
      <c r="J55" s="17"/>
      <c r="K55" s="9"/>
      <c r="L55" s="17"/>
      <c r="M55" s="9"/>
      <c r="N55" s="17"/>
    </row>
    <row r="56" spans="1:14" ht="12.75">
      <c r="A56" s="4">
        <v>129</v>
      </c>
      <c r="B56" s="17">
        <v>7</v>
      </c>
      <c r="C56" s="4">
        <v>134</v>
      </c>
      <c r="D56" s="17">
        <v>8</v>
      </c>
      <c r="E56" s="404"/>
      <c r="F56" s="405"/>
      <c r="G56" s="9"/>
      <c r="H56" s="17"/>
      <c r="I56" s="9"/>
      <c r="J56" s="17"/>
      <c r="K56" s="9"/>
      <c r="L56" s="17"/>
      <c r="M56" s="9"/>
      <c r="N56" s="17"/>
    </row>
    <row r="57" spans="1:14" ht="12.75">
      <c r="A57" s="4">
        <v>130</v>
      </c>
      <c r="B57" s="17">
        <v>7</v>
      </c>
      <c r="C57" s="4">
        <v>135</v>
      </c>
      <c r="D57" s="17">
        <v>8</v>
      </c>
      <c r="E57" s="404"/>
      <c r="F57" s="405"/>
      <c r="G57" s="9"/>
      <c r="H57" s="17"/>
      <c r="I57" s="9"/>
      <c r="J57" s="17"/>
      <c r="K57" s="9"/>
      <c r="L57" s="17"/>
      <c r="M57" s="9"/>
      <c r="N57" s="17"/>
    </row>
    <row r="58" spans="1:14" ht="12.75">
      <c r="A58" s="4">
        <v>131</v>
      </c>
      <c r="B58" s="17">
        <v>6</v>
      </c>
      <c r="C58" s="4">
        <v>136</v>
      </c>
      <c r="D58" s="17">
        <v>8</v>
      </c>
      <c r="E58" s="404"/>
      <c r="F58" s="405"/>
      <c r="G58" s="9"/>
      <c r="H58" s="17"/>
      <c r="I58" s="9"/>
      <c r="J58" s="17"/>
      <c r="K58" s="9"/>
      <c r="L58" s="17"/>
      <c r="M58" s="9"/>
      <c r="N58" s="17"/>
    </row>
    <row r="59" spans="1:14" ht="12.75">
      <c r="A59" s="4">
        <v>132</v>
      </c>
      <c r="B59" s="17">
        <v>6</v>
      </c>
      <c r="C59" s="4">
        <v>137</v>
      </c>
      <c r="D59" s="17">
        <v>8</v>
      </c>
      <c r="E59" s="404"/>
      <c r="F59" s="405"/>
      <c r="G59" s="9"/>
      <c r="H59" s="17"/>
      <c r="I59" s="9"/>
      <c r="J59" s="17"/>
      <c r="K59" s="9"/>
      <c r="L59" s="17"/>
      <c r="M59" s="9"/>
      <c r="N59" s="17"/>
    </row>
    <row r="60" spans="1:14" ht="12.75">
      <c r="A60" s="4">
        <v>133</v>
      </c>
      <c r="B60" s="17">
        <v>6</v>
      </c>
      <c r="C60" s="4">
        <v>138</v>
      </c>
      <c r="D60" s="17">
        <v>7</v>
      </c>
      <c r="E60" s="404"/>
      <c r="F60" s="405"/>
      <c r="G60" s="9"/>
      <c r="H60" s="17"/>
      <c r="I60" s="9"/>
      <c r="J60" s="17"/>
      <c r="K60" s="9"/>
      <c r="L60" s="17"/>
      <c r="M60" s="9"/>
      <c r="N60" s="17"/>
    </row>
    <row r="61" spans="1:14" ht="12.75">
      <c r="A61" s="4">
        <v>134</v>
      </c>
      <c r="B61" s="17">
        <v>6</v>
      </c>
      <c r="C61" s="4">
        <v>139</v>
      </c>
      <c r="D61" s="17">
        <v>7</v>
      </c>
      <c r="E61" s="404"/>
      <c r="F61" s="405"/>
      <c r="G61" s="9"/>
      <c r="H61" s="17"/>
      <c r="I61" s="9"/>
      <c r="J61" s="17"/>
      <c r="K61" s="9"/>
      <c r="L61" s="17"/>
      <c r="M61" s="9"/>
      <c r="N61" s="17"/>
    </row>
    <row r="62" spans="1:14" ht="12.75">
      <c r="A62" s="4">
        <v>135</v>
      </c>
      <c r="B62" s="17">
        <v>6</v>
      </c>
      <c r="C62" s="4">
        <v>140</v>
      </c>
      <c r="D62" s="17">
        <v>7</v>
      </c>
      <c r="E62" s="404"/>
      <c r="F62" s="405"/>
      <c r="G62" s="9"/>
      <c r="H62" s="17"/>
      <c r="I62" s="9"/>
      <c r="J62" s="17"/>
      <c r="K62" s="9"/>
      <c r="L62" s="17"/>
      <c r="M62" s="9"/>
      <c r="N62" s="17"/>
    </row>
    <row r="63" spans="1:14" ht="12.75">
      <c r="A63" s="4">
        <v>136</v>
      </c>
      <c r="B63" s="17">
        <v>5</v>
      </c>
      <c r="C63" s="4">
        <v>141</v>
      </c>
      <c r="D63" s="17">
        <v>7</v>
      </c>
      <c r="E63" s="404"/>
      <c r="F63" s="405"/>
      <c r="G63" s="9"/>
      <c r="H63" s="17"/>
      <c r="I63" s="9"/>
      <c r="J63" s="17"/>
      <c r="K63" s="9"/>
      <c r="L63" s="17"/>
      <c r="M63" s="9"/>
      <c r="N63" s="17"/>
    </row>
    <row r="64" spans="1:14" ht="12.75">
      <c r="A64" s="4">
        <v>137</v>
      </c>
      <c r="B64" s="17">
        <v>5</v>
      </c>
      <c r="C64" s="4">
        <v>142</v>
      </c>
      <c r="D64" s="17">
        <v>7</v>
      </c>
      <c r="E64" s="404"/>
      <c r="F64" s="405"/>
      <c r="G64" s="9"/>
      <c r="H64" s="17"/>
      <c r="I64" s="9"/>
      <c r="J64" s="17"/>
      <c r="K64" s="9"/>
      <c r="L64" s="17"/>
      <c r="M64" s="9"/>
      <c r="N64" s="17"/>
    </row>
    <row r="65" spans="1:14" ht="12.75">
      <c r="A65" s="4">
        <v>138</v>
      </c>
      <c r="B65" s="17">
        <v>5</v>
      </c>
      <c r="C65" s="4">
        <v>143</v>
      </c>
      <c r="D65" s="17">
        <v>6</v>
      </c>
      <c r="E65" s="404"/>
      <c r="F65" s="405"/>
      <c r="G65" s="9"/>
      <c r="H65" s="17"/>
      <c r="I65" s="9"/>
      <c r="J65" s="17"/>
      <c r="K65" s="9"/>
      <c r="L65" s="17"/>
      <c r="M65" s="9"/>
      <c r="N65" s="17"/>
    </row>
    <row r="66" spans="1:14" ht="12.75">
      <c r="A66" s="4">
        <v>139</v>
      </c>
      <c r="B66" s="17">
        <v>5</v>
      </c>
      <c r="C66" s="4">
        <v>144</v>
      </c>
      <c r="D66" s="17">
        <v>6</v>
      </c>
      <c r="E66" s="404"/>
      <c r="F66" s="405"/>
      <c r="G66" s="9"/>
      <c r="H66" s="17"/>
      <c r="I66" s="9"/>
      <c r="J66" s="17"/>
      <c r="K66" s="9"/>
      <c r="L66" s="17"/>
      <c r="M66" s="9"/>
      <c r="N66" s="17"/>
    </row>
    <row r="67" spans="1:14" ht="12.75">
      <c r="A67" s="4">
        <v>140</v>
      </c>
      <c r="B67" s="17">
        <v>5</v>
      </c>
      <c r="C67" s="4">
        <v>145</v>
      </c>
      <c r="D67" s="17">
        <v>6</v>
      </c>
      <c r="E67" s="404"/>
      <c r="F67" s="405"/>
      <c r="G67" s="9"/>
      <c r="H67" s="17"/>
      <c r="I67" s="9"/>
      <c r="J67" s="17"/>
      <c r="K67" s="9"/>
      <c r="L67" s="17"/>
      <c r="M67" s="9"/>
      <c r="N67" s="17"/>
    </row>
    <row r="68" spans="1:14" ht="12.75">
      <c r="A68" s="4">
        <v>141</v>
      </c>
      <c r="B68" s="17">
        <v>5</v>
      </c>
      <c r="C68" s="4">
        <v>146</v>
      </c>
      <c r="D68" s="17">
        <v>6</v>
      </c>
      <c r="E68" s="404"/>
      <c r="F68" s="405"/>
      <c r="G68" s="9"/>
      <c r="H68" s="17"/>
      <c r="I68" s="9"/>
      <c r="J68" s="17"/>
      <c r="K68" s="9"/>
      <c r="L68" s="17"/>
      <c r="M68" s="9"/>
      <c r="N68" s="17"/>
    </row>
    <row r="69" spans="1:14" ht="12.75">
      <c r="A69" s="4">
        <v>142</v>
      </c>
      <c r="B69" s="17">
        <v>4</v>
      </c>
      <c r="C69" s="4">
        <v>147</v>
      </c>
      <c r="D69" s="17">
        <v>6</v>
      </c>
      <c r="E69" s="404"/>
      <c r="F69" s="405"/>
      <c r="G69" s="9"/>
      <c r="H69" s="17"/>
      <c r="I69" s="9"/>
      <c r="J69" s="17"/>
      <c r="K69" s="9"/>
      <c r="L69" s="17"/>
      <c r="M69" s="9"/>
      <c r="N69" s="17"/>
    </row>
    <row r="70" spans="1:14" ht="12.75">
      <c r="A70" s="4">
        <v>143</v>
      </c>
      <c r="B70" s="17">
        <v>4</v>
      </c>
      <c r="C70" s="4">
        <v>148</v>
      </c>
      <c r="D70" s="17">
        <v>5</v>
      </c>
      <c r="E70" s="404"/>
      <c r="F70" s="405"/>
      <c r="G70" s="9"/>
      <c r="H70" s="17"/>
      <c r="I70" s="9"/>
      <c r="J70" s="17"/>
      <c r="K70" s="9"/>
      <c r="L70" s="17"/>
      <c r="M70" s="9"/>
      <c r="N70" s="17"/>
    </row>
    <row r="71" spans="1:14" ht="12.75">
      <c r="A71" s="4">
        <v>144</v>
      </c>
      <c r="B71" s="17">
        <v>4</v>
      </c>
      <c r="C71" s="4">
        <v>149</v>
      </c>
      <c r="D71" s="17">
        <v>5</v>
      </c>
      <c r="E71" s="404"/>
      <c r="F71" s="405"/>
      <c r="G71" s="9"/>
      <c r="H71" s="17"/>
      <c r="I71" s="9"/>
      <c r="J71" s="17"/>
      <c r="K71" s="9"/>
      <c r="L71" s="17"/>
      <c r="M71" s="9"/>
      <c r="N71" s="17"/>
    </row>
    <row r="72" spans="1:14" ht="12.75">
      <c r="A72" s="4">
        <v>145</v>
      </c>
      <c r="B72" s="17">
        <v>4</v>
      </c>
      <c r="C72" s="4">
        <v>150</v>
      </c>
      <c r="D72" s="17">
        <v>5</v>
      </c>
      <c r="E72" s="404"/>
      <c r="F72" s="405"/>
      <c r="G72" s="9"/>
      <c r="H72" s="17"/>
      <c r="I72" s="9"/>
      <c r="J72" s="17"/>
      <c r="K72" s="9"/>
      <c r="L72" s="17"/>
      <c r="M72" s="9"/>
      <c r="N72" s="17"/>
    </row>
    <row r="73" spans="1:14" ht="12.75">
      <c r="A73" s="4">
        <v>146</v>
      </c>
      <c r="B73" s="17">
        <v>4</v>
      </c>
      <c r="C73" s="4">
        <v>151</v>
      </c>
      <c r="D73" s="17">
        <v>5</v>
      </c>
      <c r="E73" s="404"/>
      <c r="F73" s="405"/>
      <c r="G73" s="9"/>
      <c r="H73" s="17"/>
      <c r="I73" s="9"/>
      <c r="J73" s="17"/>
      <c r="K73" s="9"/>
      <c r="L73" s="17"/>
      <c r="M73" s="9"/>
      <c r="N73" s="17"/>
    </row>
    <row r="74" spans="1:14" ht="12.75">
      <c r="A74" s="4">
        <v>147</v>
      </c>
      <c r="B74" s="17">
        <v>4</v>
      </c>
      <c r="C74" s="4">
        <v>152</v>
      </c>
      <c r="D74" s="17">
        <v>5</v>
      </c>
      <c r="E74" s="404"/>
      <c r="F74" s="405"/>
      <c r="G74" s="9"/>
      <c r="H74" s="17"/>
      <c r="I74" s="9"/>
      <c r="J74" s="17"/>
      <c r="K74" s="9"/>
      <c r="L74" s="17"/>
      <c r="M74" s="9"/>
      <c r="N74" s="17"/>
    </row>
    <row r="75" spans="1:14" ht="12.75">
      <c r="A75" s="4">
        <v>148</v>
      </c>
      <c r="B75" s="17">
        <v>3</v>
      </c>
      <c r="C75" s="4">
        <v>153</v>
      </c>
      <c r="D75" s="17">
        <v>4</v>
      </c>
      <c r="E75" s="404"/>
      <c r="F75" s="405"/>
      <c r="G75" s="9"/>
      <c r="H75" s="17"/>
      <c r="I75" s="9"/>
      <c r="J75" s="17"/>
      <c r="K75" s="9"/>
      <c r="L75" s="17"/>
      <c r="M75" s="9"/>
      <c r="N75" s="17"/>
    </row>
    <row r="76" spans="1:14" ht="12.75">
      <c r="A76" s="4">
        <v>149</v>
      </c>
      <c r="B76" s="17">
        <v>3</v>
      </c>
      <c r="C76" s="4">
        <v>154</v>
      </c>
      <c r="D76" s="17">
        <v>4</v>
      </c>
      <c r="E76" s="404"/>
      <c r="F76" s="405"/>
      <c r="G76" s="9"/>
      <c r="H76" s="17"/>
      <c r="I76" s="9"/>
      <c r="J76" s="17"/>
      <c r="K76" s="9"/>
      <c r="L76" s="17"/>
      <c r="M76" s="9"/>
      <c r="N76" s="17"/>
    </row>
    <row r="77" spans="1:14" ht="12.75">
      <c r="A77" s="4">
        <v>150</v>
      </c>
      <c r="B77" s="17">
        <v>3</v>
      </c>
      <c r="C77" s="4">
        <v>155</v>
      </c>
      <c r="D77" s="17">
        <v>4</v>
      </c>
      <c r="E77" s="404"/>
      <c r="F77" s="405"/>
      <c r="G77" s="9"/>
      <c r="H77" s="17"/>
      <c r="I77" s="9"/>
      <c r="J77" s="17"/>
      <c r="K77" s="9"/>
      <c r="L77" s="17"/>
      <c r="M77" s="9"/>
      <c r="N77" s="17"/>
    </row>
    <row r="78" spans="1:14" ht="12.75">
      <c r="A78" s="4">
        <v>151</v>
      </c>
      <c r="B78" s="17">
        <v>3</v>
      </c>
      <c r="C78" s="4">
        <v>156</v>
      </c>
      <c r="D78" s="17">
        <v>4</v>
      </c>
      <c r="E78" s="404"/>
      <c r="F78" s="405"/>
      <c r="G78" s="9"/>
      <c r="H78" s="17"/>
      <c r="I78" s="9"/>
      <c r="J78" s="17"/>
      <c r="K78" s="9"/>
      <c r="L78" s="17"/>
      <c r="M78" s="9"/>
      <c r="N78" s="17"/>
    </row>
    <row r="79" spans="1:14" ht="12.75">
      <c r="A79" s="4">
        <v>152</v>
      </c>
      <c r="B79" s="17">
        <v>3</v>
      </c>
      <c r="C79" s="4">
        <v>157</v>
      </c>
      <c r="D79" s="17">
        <v>4</v>
      </c>
      <c r="E79" s="404"/>
      <c r="F79" s="405"/>
      <c r="G79" s="9"/>
      <c r="H79" s="17"/>
      <c r="I79" s="9"/>
      <c r="J79" s="17"/>
      <c r="K79" s="9"/>
      <c r="L79" s="17"/>
      <c r="M79" s="9"/>
      <c r="N79" s="17"/>
    </row>
    <row r="80" spans="1:14" ht="12.75">
      <c r="A80" s="4">
        <v>153</v>
      </c>
      <c r="B80" s="17">
        <v>3</v>
      </c>
      <c r="C80" s="4">
        <v>158</v>
      </c>
      <c r="D80" s="17">
        <v>4</v>
      </c>
      <c r="E80" s="404"/>
      <c r="F80" s="405"/>
      <c r="G80" s="9"/>
      <c r="H80" s="17"/>
      <c r="I80" s="9"/>
      <c r="J80" s="17"/>
      <c r="K80" s="9"/>
      <c r="L80" s="17"/>
      <c r="M80" s="9"/>
      <c r="N80" s="17"/>
    </row>
    <row r="81" spans="1:14" ht="12.75">
      <c r="A81" s="4">
        <v>154</v>
      </c>
      <c r="B81" s="17">
        <v>2</v>
      </c>
      <c r="C81" s="4">
        <v>159</v>
      </c>
      <c r="D81" s="17">
        <v>4</v>
      </c>
      <c r="E81" s="404"/>
      <c r="F81" s="405"/>
      <c r="G81" s="9"/>
      <c r="H81" s="17"/>
      <c r="I81" s="9"/>
      <c r="J81" s="17"/>
      <c r="K81" s="9"/>
      <c r="L81" s="17"/>
      <c r="M81" s="9"/>
      <c r="N81" s="17"/>
    </row>
    <row r="82" spans="1:14" ht="12.75">
      <c r="A82" s="4">
        <v>155</v>
      </c>
      <c r="B82" s="17">
        <v>2</v>
      </c>
      <c r="C82" s="4">
        <v>160</v>
      </c>
      <c r="D82" s="17">
        <v>3</v>
      </c>
      <c r="E82" s="404"/>
      <c r="F82" s="405"/>
      <c r="G82" s="9"/>
      <c r="H82" s="17"/>
      <c r="I82" s="9"/>
      <c r="J82" s="17"/>
      <c r="K82" s="9"/>
      <c r="L82" s="17"/>
      <c r="M82" s="9"/>
      <c r="N82" s="17"/>
    </row>
    <row r="83" spans="1:14" ht="12.75">
      <c r="A83" s="4">
        <v>156</v>
      </c>
      <c r="B83" s="17">
        <v>2</v>
      </c>
      <c r="C83" s="4">
        <v>161</v>
      </c>
      <c r="D83" s="17">
        <v>3</v>
      </c>
      <c r="E83" s="404"/>
      <c r="F83" s="405"/>
      <c r="G83" s="9"/>
      <c r="H83" s="17"/>
      <c r="I83" s="9"/>
      <c r="J83" s="17"/>
      <c r="K83" s="9"/>
      <c r="L83" s="17"/>
      <c r="M83" s="9"/>
      <c r="N83" s="17"/>
    </row>
    <row r="84" spans="1:14" ht="12.75">
      <c r="A84" s="4">
        <v>157</v>
      </c>
      <c r="B84" s="17">
        <v>2</v>
      </c>
      <c r="C84" s="4">
        <v>162</v>
      </c>
      <c r="D84" s="17">
        <v>3</v>
      </c>
      <c r="E84" s="404"/>
      <c r="F84" s="405"/>
      <c r="G84" s="9"/>
      <c r="H84" s="17"/>
      <c r="I84" s="9"/>
      <c r="J84" s="17"/>
      <c r="K84" s="9"/>
      <c r="L84" s="17"/>
      <c r="M84" s="9"/>
      <c r="N84" s="17"/>
    </row>
    <row r="85" spans="1:14" ht="12.75">
      <c r="A85" s="4">
        <v>158</v>
      </c>
      <c r="B85" s="17">
        <v>2</v>
      </c>
      <c r="C85" s="4">
        <v>163</v>
      </c>
      <c r="D85" s="17">
        <v>3</v>
      </c>
      <c r="E85" s="404"/>
      <c r="F85" s="405"/>
      <c r="G85" s="9"/>
      <c r="H85" s="17"/>
      <c r="I85" s="9"/>
      <c r="J85" s="17"/>
      <c r="K85" s="9"/>
      <c r="L85" s="17"/>
      <c r="M85" s="9"/>
      <c r="N85" s="17"/>
    </row>
    <row r="86" spans="1:14" ht="12.75">
      <c r="A86" s="4">
        <v>159</v>
      </c>
      <c r="B86" s="17">
        <v>2</v>
      </c>
      <c r="C86" s="4">
        <v>164</v>
      </c>
      <c r="D86" s="17">
        <v>3</v>
      </c>
      <c r="E86" s="404"/>
      <c r="F86" s="405"/>
      <c r="G86" s="9"/>
      <c r="H86" s="17"/>
      <c r="I86" s="9"/>
      <c r="J86" s="17"/>
      <c r="K86" s="9"/>
      <c r="L86" s="17"/>
      <c r="M86" s="9"/>
      <c r="N86" s="17"/>
    </row>
    <row r="87" spans="1:14" ht="12.75">
      <c r="A87" s="4">
        <v>160</v>
      </c>
      <c r="B87" s="17">
        <v>2</v>
      </c>
      <c r="C87" s="4">
        <v>165</v>
      </c>
      <c r="D87" s="17">
        <v>3</v>
      </c>
      <c r="E87" s="404"/>
      <c r="F87" s="405"/>
      <c r="G87" s="9"/>
      <c r="H87" s="17"/>
      <c r="I87" s="9"/>
      <c r="J87" s="17"/>
      <c r="K87" s="9"/>
      <c r="L87" s="17"/>
      <c r="M87" s="9"/>
      <c r="N87" s="17"/>
    </row>
    <row r="88" spans="1:14" ht="12.75">
      <c r="A88" s="4">
        <v>161</v>
      </c>
      <c r="B88" s="17">
        <v>1</v>
      </c>
      <c r="C88" s="4">
        <v>166</v>
      </c>
      <c r="D88" s="17">
        <v>3</v>
      </c>
      <c r="E88" s="404"/>
      <c r="F88" s="405"/>
      <c r="G88" s="9"/>
      <c r="H88" s="17"/>
      <c r="I88" s="9"/>
      <c r="J88" s="17"/>
      <c r="K88" s="9"/>
      <c r="L88" s="17"/>
      <c r="M88" s="9"/>
      <c r="N88" s="17"/>
    </row>
    <row r="89" spans="1:14" ht="12.75">
      <c r="A89" s="4">
        <v>162</v>
      </c>
      <c r="B89" s="17">
        <v>1</v>
      </c>
      <c r="C89" s="4">
        <v>167</v>
      </c>
      <c r="D89" s="17">
        <v>2</v>
      </c>
      <c r="E89" s="404"/>
      <c r="F89" s="405"/>
      <c r="G89" s="9"/>
      <c r="H89" s="17"/>
      <c r="I89" s="9"/>
      <c r="J89" s="17"/>
      <c r="K89" s="9"/>
      <c r="L89" s="17"/>
      <c r="M89" s="9"/>
      <c r="N89" s="17"/>
    </row>
    <row r="90" spans="1:14" ht="12.75">
      <c r="A90" s="4">
        <v>163</v>
      </c>
      <c r="B90" s="17">
        <v>1</v>
      </c>
      <c r="C90" s="4">
        <v>168</v>
      </c>
      <c r="D90" s="17">
        <v>2</v>
      </c>
      <c r="E90" s="404"/>
      <c r="F90" s="405"/>
      <c r="G90" s="9"/>
      <c r="H90" s="17"/>
      <c r="I90" s="9"/>
      <c r="J90" s="17"/>
      <c r="K90" s="9"/>
      <c r="L90" s="17"/>
      <c r="M90" s="9"/>
      <c r="N90" s="17"/>
    </row>
    <row r="91" spans="1:14" ht="12.75">
      <c r="A91" s="4">
        <v>164</v>
      </c>
      <c r="B91" s="17">
        <v>1</v>
      </c>
      <c r="C91" s="4">
        <v>169</v>
      </c>
      <c r="D91" s="17">
        <v>2</v>
      </c>
      <c r="E91" s="404"/>
      <c r="F91" s="405"/>
      <c r="G91" s="9"/>
      <c r="H91" s="17"/>
      <c r="I91" s="9"/>
      <c r="J91" s="17"/>
      <c r="K91" s="9"/>
      <c r="L91" s="17"/>
      <c r="M91" s="9"/>
      <c r="N91" s="17"/>
    </row>
    <row r="92" spans="1:14" ht="12.75">
      <c r="A92" s="4">
        <v>165</v>
      </c>
      <c r="B92" s="17">
        <v>1</v>
      </c>
      <c r="C92" s="4">
        <v>170</v>
      </c>
      <c r="D92" s="17">
        <v>2</v>
      </c>
      <c r="E92" s="404"/>
      <c r="F92" s="405"/>
      <c r="G92" s="9"/>
      <c r="H92" s="17"/>
      <c r="I92" s="9"/>
      <c r="J92" s="17"/>
      <c r="K92" s="9"/>
      <c r="L92" s="17"/>
      <c r="M92" s="9"/>
      <c r="N92" s="17"/>
    </row>
    <row r="93" spans="1:14" ht="12.75">
      <c r="A93" s="4">
        <v>166</v>
      </c>
      <c r="B93" s="17">
        <v>1</v>
      </c>
      <c r="C93" s="4">
        <v>171</v>
      </c>
      <c r="D93" s="17">
        <v>2</v>
      </c>
      <c r="E93" s="404"/>
      <c r="F93" s="405"/>
      <c r="G93" s="9"/>
      <c r="H93" s="17"/>
      <c r="I93" s="9"/>
      <c r="J93" s="17"/>
      <c r="K93" s="9"/>
      <c r="L93" s="17"/>
      <c r="M93" s="9"/>
      <c r="N93" s="17"/>
    </row>
    <row r="94" spans="1:14" ht="12.75">
      <c r="A94" s="4">
        <v>167</v>
      </c>
      <c r="B94" s="17">
        <v>1</v>
      </c>
      <c r="C94" s="4">
        <v>172</v>
      </c>
      <c r="D94" s="17">
        <v>2</v>
      </c>
      <c r="E94" s="404"/>
      <c r="F94" s="405"/>
      <c r="G94" s="9"/>
      <c r="H94" s="17"/>
      <c r="I94" s="9"/>
      <c r="J94" s="17"/>
      <c r="K94" s="9"/>
      <c r="L94" s="17"/>
      <c r="M94" s="9"/>
      <c r="N94" s="17"/>
    </row>
    <row r="95" spans="1:14" ht="12.75">
      <c r="A95" s="4">
        <v>168</v>
      </c>
      <c r="B95" s="17">
        <v>1</v>
      </c>
      <c r="C95" s="4">
        <v>173</v>
      </c>
      <c r="D95" s="17">
        <v>2</v>
      </c>
      <c r="E95" s="404"/>
      <c r="F95" s="405"/>
      <c r="G95" s="9"/>
      <c r="H95" s="17"/>
      <c r="I95" s="9"/>
      <c r="J95" s="17"/>
      <c r="K95" s="9"/>
      <c r="L95" s="17"/>
      <c r="M95" s="9"/>
      <c r="N95" s="17"/>
    </row>
    <row r="96" spans="1:14" ht="12.75">
      <c r="A96" s="4">
        <v>169</v>
      </c>
      <c r="B96" s="17">
        <v>1</v>
      </c>
      <c r="C96" s="4">
        <v>174</v>
      </c>
      <c r="D96" s="17">
        <v>1</v>
      </c>
      <c r="E96" s="404"/>
      <c r="F96" s="405"/>
      <c r="G96" s="9"/>
      <c r="H96" s="17"/>
      <c r="I96" s="9"/>
      <c r="J96" s="17"/>
      <c r="K96" s="9"/>
      <c r="L96" s="17"/>
      <c r="M96" s="9"/>
      <c r="N96" s="17"/>
    </row>
    <row r="97" spans="1:14" ht="12.75">
      <c r="A97" s="4">
        <v>170</v>
      </c>
      <c r="B97" s="17">
        <v>1</v>
      </c>
      <c r="C97" s="4">
        <v>175</v>
      </c>
      <c r="D97" s="17">
        <v>1</v>
      </c>
      <c r="E97" s="404"/>
      <c r="F97" s="405"/>
      <c r="G97" s="9"/>
      <c r="H97" s="17"/>
      <c r="I97" s="9"/>
      <c r="J97" s="17"/>
      <c r="K97" s="9"/>
      <c r="L97" s="17"/>
      <c r="M97" s="9"/>
      <c r="N97" s="17"/>
    </row>
    <row r="98" spans="1:14" ht="12.75">
      <c r="A98" s="4">
        <v>171</v>
      </c>
      <c r="B98" s="17">
        <v>1</v>
      </c>
      <c r="C98" s="4">
        <v>176</v>
      </c>
      <c r="D98" s="17">
        <v>1</v>
      </c>
      <c r="E98" s="404"/>
      <c r="F98" s="405"/>
      <c r="G98" s="9"/>
      <c r="H98" s="17"/>
      <c r="I98" s="9"/>
      <c r="J98" s="17"/>
      <c r="K98" s="9"/>
      <c r="L98" s="17"/>
      <c r="M98" s="9"/>
      <c r="N98" s="17"/>
    </row>
    <row r="99" spans="1:14" ht="12.75">
      <c r="A99" s="4">
        <v>172</v>
      </c>
      <c r="B99" s="17">
        <v>1</v>
      </c>
      <c r="C99" s="4">
        <v>177</v>
      </c>
      <c r="D99" s="17">
        <v>1</v>
      </c>
      <c r="E99" s="404"/>
      <c r="F99" s="405"/>
      <c r="G99" s="9"/>
      <c r="H99" s="17"/>
      <c r="I99" s="9"/>
      <c r="J99" s="17"/>
      <c r="K99" s="9"/>
      <c r="L99" s="17"/>
      <c r="M99" s="9"/>
      <c r="N99" s="17"/>
    </row>
    <row r="100" spans="1:14" ht="12.75">
      <c r="A100" s="4">
        <v>173</v>
      </c>
      <c r="B100" s="17">
        <v>1</v>
      </c>
      <c r="C100" s="4">
        <v>178</v>
      </c>
      <c r="D100" s="17">
        <v>1</v>
      </c>
      <c r="E100" s="404"/>
      <c r="F100" s="405"/>
      <c r="G100" s="9"/>
      <c r="H100" s="17"/>
      <c r="I100" s="9"/>
      <c r="J100" s="17"/>
      <c r="K100" s="9"/>
      <c r="L100" s="17"/>
      <c r="M100" s="9"/>
      <c r="N100" s="17"/>
    </row>
    <row r="101" spans="1:14" ht="12.75">
      <c r="A101" s="4">
        <v>174</v>
      </c>
      <c r="B101" s="17">
        <v>1</v>
      </c>
      <c r="C101" s="4">
        <v>179</v>
      </c>
      <c r="D101" s="17">
        <v>1</v>
      </c>
      <c r="E101" s="404"/>
      <c r="F101" s="405"/>
      <c r="G101" s="9"/>
      <c r="H101" s="17"/>
      <c r="I101" s="9"/>
      <c r="J101" s="17"/>
      <c r="K101" s="9"/>
      <c r="L101" s="17"/>
      <c r="M101" s="9"/>
      <c r="N101" s="17"/>
    </row>
    <row r="102" spans="1:14" ht="12.75">
      <c r="A102" s="4">
        <v>174</v>
      </c>
      <c r="B102" s="17">
        <v>1</v>
      </c>
      <c r="C102" s="4">
        <v>180</v>
      </c>
      <c r="D102" s="17">
        <v>1</v>
      </c>
      <c r="E102" s="404"/>
      <c r="F102" s="405"/>
      <c r="G102" s="9"/>
      <c r="H102" s="17"/>
      <c r="I102" s="9"/>
      <c r="J102" s="17"/>
      <c r="K102" s="9"/>
      <c r="L102" s="17"/>
      <c r="M102" s="9"/>
      <c r="N102" s="17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51"/>
  <sheetViews>
    <sheetView zoomScalePageLayoutView="0" workbookViewId="0" topLeftCell="N1">
      <selection activeCell="Q1" sqref="Q1"/>
    </sheetView>
  </sheetViews>
  <sheetFormatPr defaultColWidth="11.00390625" defaultRowHeight="15.75"/>
  <cols>
    <col min="1" max="1" width="4.625" style="51" hidden="1" customWidth="1"/>
    <col min="2" max="2" width="4.125" style="52" hidden="1" customWidth="1"/>
    <col min="3" max="3" width="4.625" style="51" hidden="1" customWidth="1"/>
    <col min="4" max="4" width="4.125" style="52" hidden="1" customWidth="1"/>
    <col min="5" max="5" width="6.75390625" style="51" hidden="1" customWidth="1"/>
    <col min="6" max="6" width="4.125" style="52" hidden="1" customWidth="1"/>
    <col min="7" max="7" width="5.50390625" style="51" hidden="1" customWidth="1"/>
    <col min="8" max="8" width="4.125" style="52" hidden="1" customWidth="1"/>
    <col min="9" max="9" width="5.50390625" style="53" hidden="1" customWidth="1"/>
    <col min="10" max="10" width="4.125" style="52" hidden="1" customWidth="1"/>
    <col min="11" max="11" width="6.375" style="53" hidden="1" customWidth="1"/>
    <col min="12" max="12" width="4.125" style="52" hidden="1" customWidth="1"/>
    <col min="13" max="13" width="11.125" style="53" hidden="1" customWidth="1"/>
    <col min="14" max="14" width="4.125" style="52" bestFit="1" customWidth="1"/>
    <col min="15" max="15" width="7.625" style="2" bestFit="1" customWidth="1"/>
    <col min="16" max="16" width="3.875" style="18" bestFit="1" customWidth="1"/>
    <col min="17" max="17" width="7.625" style="2" bestFit="1" customWidth="1"/>
    <col min="18" max="18" width="3.875" style="18" bestFit="1" customWidth="1"/>
    <col min="19" max="19" width="7.625" style="2" bestFit="1" customWidth="1"/>
    <col min="20" max="20" width="3.875" style="18" bestFit="1" customWidth="1"/>
    <col min="21" max="21" width="7.625" style="2" bestFit="1" customWidth="1"/>
    <col min="22" max="22" width="3.875" style="18" bestFit="1" customWidth="1"/>
    <col min="23" max="23" width="7.625" style="2" bestFit="1" customWidth="1"/>
    <col min="24" max="24" width="3.875" style="18" bestFit="1" customWidth="1"/>
    <col min="25" max="25" width="7.625" style="2" bestFit="1" customWidth="1"/>
    <col min="26" max="26" width="3.875" style="18" bestFit="1" customWidth="1"/>
    <col min="27" max="27" width="7.625" style="2" bestFit="1" customWidth="1"/>
    <col min="28" max="28" width="3.875" style="18" bestFit="1" customWidth="1"/>
    <col min="29" max="29" width="7.625" style="2" bestFit="1" customWidth="1"/>
    <col min="30" max="30" width="3.875" style="18" bestFit="1" customWidth="1"/>
    <col min="31" max="16384" width="11.00390625" style="2" customWidth="1"/>
  </cols>
  <sheetData>
    <row r="1" spans="1:30" ht="13.5" thickBot="1">
      <c r="A1" s="20" t="s">
        <v>3</v>
      </c>
      <c r="B1" s="21" t="s">
        <v>13</v>
      </c>
      <c r="C1" s="20" t="s">
        <v>20</v>
      </c>
      <c r="D1" s="21" t="s">
        <v>13</v>
      </c>
      <c r="E1" s="20" t="s">
        <v>26</v>
      </c>
      <c r="F1" s="21" t="s">
        <v>13</v>
      </c>
      <c r="G1" s="20" t="s">
        <v>21</v>
      </c>
      <c r="H1" s="21" t="s">
        <v>13</v>
      </c>
      <c r="I1" s="22" t="s">
        <v>5</v>
      </c>
      <c r="J1" s="21" t="s">
        <v>13</v>
      </c>
      <c r="K1" s="22" t="s">
        <v>22</v>
      </c>
      <c r="L1" s="21" t="s">
        <v>13</v>
      </c>
      <c r="M1" s="22" t="s">
        <v>23</v>
      </c>
      <c r="N1" s="21" t="s">
        <v>13</v>
      </c>
      <c r="O1" s="11" t="s">
        <v>8</v>
      </c>
      <c r="P1" s="15" t="s">
        <v>13</v>
      </c>
      <c r="Q1" s="11" t="s">
        <v>16</v>
      </c>
      <c r="R1" s="15" t="s">
        <v>13</v>
      </c>
      <c r="S1" s="11" t="s">
        <v>17</v>
      </c>
      <c r="T1" s="15" t="s">
        <v>13</v>
      </c>
      <c r="U1" s="11" t="s">
        <v>18</v>
      </c>
      <c r="V1" s="15" t="s">
        <v>13</v>
      </c>
      <c r="W1" s="11" t="s">
        <v>7</v>
      </c>
      <c r="X1" s="15" t="s">
        <v>13</v>
      </c>
      <c r="Y1" s="11" t="s">
        <v>19</v>
      </c>
      <c r="Z1" s="15" t="s">
        <v>13</v>
      </c>
      <c r="AA1" s="11" t="s">
        <v>24</v>
      </c>
      <c r="AB1" s="15" t="s">
        <v>13</v>
      </c>
      <c r="AC1" s="11" t="s">
        <v>25</v>
      </c>
      <c r="AD1" s="15" t="s">
        <v>13</v>
      </c>
    </row>
    <row r="2" spans="1:30" ht="13.5" thickTop="1">
      <c r="A2" s="23">
        <v>0</v>
      </c>
      <c r="B2" s="24">
        <v>25</v>
      </c>
      <c r="C2" s="25">
        <v>0</v>
      </c>
      <c r="D2" s="24">
        <v>25</v>
      </c>
      <c r="E2" s="25">
        <v>0</v>
      </c>
      <c r="F2" s="24">
        <v>25</v>
      </c>
      <c r="G2" s="26">
        <v>0</v>
      </c>
      <c r="H2" s="24">
        <v>25</v>
      </c>
      <c r="I2" s="27">
        <v>0</v>
      </c>
      <c r="J2" s="24">
        <v>25</v>
      </c>
      <c r="K2" s="27">
        <v>0</v>
      </c>
      <c r="L2" s="24">
        <v>25</v>
      </c>
      <c r="M2" s="28">
        <v>0</v>
      </c>
      <c r="N2" s="24">
        <v>25</v>
      </c>
      <c r="O2" s="14">
        <v>0</v>
      </c>
      <c r="P2" s="16">
        <v>1</v>
      </c>
      <c r="Q2" s="14">
        <v>0</v>
      </c>
      <c r="R2" s="16">
        <v>1</v>
      </c>
      <c r="S2" s="14">
        <v>0</v>
      </c>
      <c r="T2" s="396"/>
      <c r="U2" s="14">
        <v>0</v>
      </c>
      <c r="V2" s="16"/>
      <c r="W2" s="14">
        <v>0</v>
      </c>
      <c r="X2" s="16">
        <v>1</v>
      </c>
      <c r="Y2" s="14">
        <v>0</v>
      </c>
      <c r="Z2" s="16">
        <v>1</v>
      </c>
      <c r="AA2" s="14">
        <v>0</v>
      </c>
      <c r="AB2" s="16">
        <v>1</v>
      </c>
      <c r="AC2" s="14">
        <v>0</v>
      </c>
      <c r="AD2" s="16">
        <v>1</v>
      </c>
    </row>
    <row r="3" spans="1:30" ht="12.75">
      <c r="A3" s="29">
        <v>74</v>
      </c>
      <c r="B3" s="30">
        <v>25</v>
      </c>
      <c r="C3" s="31">
        <v>84</v>
      </c>
      <c r="D3" s="30">
        <v>25</v>
      </c>
      <c r="E3" s="31">
        <v>84</v>
      </c>
      <c r="F3" s="30">
        <v>25</v>
      </c>
      <c r="G3" s="32">
        <v>160</v>
      </c>
      <c r="H3" s="30">
        <v>25</v>
      </c>
      <c r="I3" s="33">
        <v>1300</v>
      </c>
      <c r="J3" s="30">
        <v>25</v>
      </c>
      <c r="K3" s="33">
        <v>3150</v>
      </c>
      <c r="L3" s="30">
        <v>25</v>
      </c>
      <c r="M3" s="34">
        <v>5200</v>
      </c>
      <c r="N3" s="30">
        <v>25</v>
      </c>
      <c r="O3" s="14">
        <v>180</v>
      </c>
      <c r="P3" s="17">
        <v>2</v>
      </c>
      <c r="Q3" s="14">
        <v>360</v>
      </c>
      <c r="R3" s="17">
        <v>2</v>
      </c>
      <c r="S3" s="14">
        <v>0</v>
      </c>
      <c r="T3" s="396"/>
      <c r="U3" s="14">
        <v>0</v>
      </c>
      <c r="V3" s="17"/>
      <c r="W3" s="14">
        <v>300</v>
      </c>
      <c r="X3" s="17">
        <v>2</v>
      </c>
      <c r="Y3" s="14">
        <v>500</v>
      </c>
      <c r="Z3" s="17">
        <v>2</v>
      </c>
      <c r="AA3" s="14">
        <v>500</v>
      </c>
      <c r="AB3" s="17">
        <v>2</v>
      </c>
      <c r="AC3" s="14">
        <v>400</v>
      </c>
      <c r="AD3" s="17">
        <v>2</v>
      </c>
    </row>
    <row r="4" spans="1:30" ht="12.75">
      <c r="A4" s="35"/>
      <c r="B4" s="30"/>
      <c r="C4" s="25"/>
      <c r="D4" s="30"/>
      <c r="E4" s="25">
        <v>85</v>
      </c>
      <c r="F4" s="30">
        <v>24</v>
      </c>
      <c r="G4" s="26">
        <v>161</v>
      </c>
      <c r="H4" s="30">
        <v>24</v>
      </c>
      <c r="I4" s="27">
        <v>1301</v>
      </c>
      <c r="J4" s="30">
        <v>24</v>
      </c>
      <c r="K4" s="27">
        <v>3151</v>
      </c>
      <c r="L4" s="30">
        <v>24</v>
      </c>
      <c r="M4" s="36">
        <v>5201</v>
      </c>
      <c r="N4" s="30">
        <v>24</v>
      </c>
      <c r="O4" s="14">
        <v>200</v>
      </c>
      <c r="P4" s="17">
        <v>3</v>
      </c>
      <c r="Q4" s="14">
        <v>380</v>
      </c>
      <c r="R4" s="17">
        <v>3</v>
      </c>
      <c r="S4" s="14">
        <v>0</v>
      </c>
      <c r="T4" s="396"/>
      <c r="U4" s="14">
        <v>0</v>
      </c>
      <c r="V4" s="17"/>
      <c r="W4" s="14">
        <v>320</v>
      </c>
      <c r="X4" s="17">
        <v>3</v>
      </c>
      <c r="Y4" s="14">
        <v>550</v>
      </c>
      <c r="Z4" s="17">
        <v>3</v>
      </c>
      <c r="AA4" s="14">
        <v>550</v>
      </c>
      <c r="AB4" s="17">
        <v>3</v>
      </c>
      <c r="AC4" s="14">
        <v>450</v>
      </c>
      <c r="AD4" s="17">
        <v>3</v>
      </c>
    </row>
    <row r="5" spans="1:30" ht="12.75">
      <c r="A5" s="29">
        <v>75</v>
      </c>
      <c r="B5" s="30">
        <v>24</v>
      </c>
      <c r="C5" s="31">
        <v>85</v>
      </c>
      <c r="D5" s="30">
        <v>24</v>
      </c>
      <c r="E5" s="31">
        <v>86</v>
      </c>
      <c r="F5" s="30">
        <v>24</v>
      </c>
      <c r="G5" s="32">
        <v>164</v>
      </c>
      <c r="H5" s="30">
        <v>24</v>
      </c>
      <c r="I5" s="33">
        <v>1320</v>
      </c>
      <c r="J5" s="30">
        <v>24</v>
      </c>
      <c r="K5" s="33">
        <v>3200</v>
      </c>
      <c r="L5" s="30">
        <v>24</v>
      </c>
      <c r="M5" s="34">
        <v>5300</v>
      </c>
      <c r="N5" s="30">
        <v>24</v>
      </c>
      <c r="O5" s="14">
        <v>210</v>
      </c>
      <c r="P5" s="17">
        <v>4</v>
      </c>
      <c r="Q5" s="14">
        <v>400</v>
      </c>
      <c r="R5" s="17">
        <v>4</v>
      </c>
      <c r="S5" s="14">
        <v>0</v>
      </c>
      <c r="T5" s="396"/>
      <c r="U5" s="14">
        <v>0</v>
      </c>
      <c r="V5" s="17"/>
      <c r="W5" s="14">
        <v>340</v>
      </c>
      <c r="X5" s="17">
        <v>4</v>
      </c>
      <c r="Y5" s="14">
        <v>600</v>
      </c>
      <c r="Z5" s="17">
        <v>4</v>
      </c>
      <c r="AA5" s="14">
        <v>600</v>
      </c>
      <c r="AB5" s="17">
        <v>4</v>
      </c>
      <c r="AC5" s="14">
        <v>500</v>
      </c>
      <c r="AD5" s="17">
        <v>4</v>
      </c>
    </row>
    <row r="6" spans="1:30" ht="12.75">
      <c r="A6" s="29"/>
      <c r="B6" s="30"/>
      <c r="C6" s="31"/>
      <c r="D6" s="30"/>
      <c r="E6" s="31">
        <v>87</v>
      </c>
      <c r="F6" s="30">
        <v>23</v>
      </c>
      <c r="G6" s="32">
        <v>165</v>
      </c>
      <c r="H6" s="30">
        <v>23</v>
      </c>
      <c r="I6" s="33">
        <v>1321</v>
      </c>
      <c r="J6" s="30">
        <v>23</v>
      </c>
      <c r="K6" s="33">
        <v>3201</v>
      </c>
      <c r="L6" s="30">
        <v>23</v>
      </c>
      <c r="M6" s="34">
        <v>5301</v>
      </c>
      <c r="N6" s="30">
        <v>23</v>
      </c>
      <c r="O6" s="14">
        <v>220</v>
      </c>
      <c r="P6" s="17">
        <v>5</v>
      </c>
      <c r="Q6" s="14">
        <v>420</v>
      </c>
      <c r="R6" s="17">
        <v>5</v>
      </c>
      <c r="S6" s="14">
        <v>0</v>
      </c>
      <c r="T6" s="396"/>
      <c r="U6" s="14">
        <v>0</v>
      </c>
      <c r="V6" s="17"/>
      <c r="W6" s="14">
        <v>360</v>
      </c>
      <c r="X6" s="17">
        <v>5</v>
      </c>
      <c r="Y6" s="14">
        <v>650</v>
      </c>
      <c r="Z6" s="17">
        <v>5</v>
      </c>
      <c r="AA6" s="14">
        <v>650</v>
      </c>
      <c r="AB6" s="17">
        <v>5</v>
      </c>
      <c r="AC6" s="14">
        <v>550</v>
      </c>
      <c r="AD6" s="17">
        <v>5</v>
      </c>
    </row>
    <row r="7" spans="1:30" ht="12.75">
      <c r="A7" s="29">
        <v>76</v>
      </c>
      <c r="B7" s="30">
        <v>23</v>
      </c>
      <c r="C7" s="31">
        <v>86</v>
      </c>
      <c r="D7" s="30">
        <v>23</v>
      </c>
      <c r="E7" s="31">
        <v>89</v>
      </c>
      <c r="F7" s="30">
        <v>23</v>
      </c>
      <c r="G7" s="32">
        <v>168</v>
      </c>
      <c r="H7" s="30">
        <v>23</v>
      </c>
      <c r="I7" s="33">
        <v>1340</v>
      </c>
      <c r="J7" s="30">
        <v>23</v>
      </c>
      <c r="K7" s="33">
        <v>3250</v>
      </c>
      <c r="L7" s="30">
        <v>23</v>
      </c>
      <c r="M7" s="34">
        <v>5400</v>
      </c>
      <c r="N7" s="30">
        <v>23</v>
      </c>
      <c r="O7" s="14">
        <v>230</v>
      </c>
      <c r="P7" s="17">
        <v>6</v>
      </c>
      <c r="Q7" s="14">
        <v>440</v>
      </c>
      <c r="R7" s="17">
        <v>6</v>
      </c>
      <c r="S7" s="14">
        <v>0</v>
      </c>
      <c r="T7" s="396"/>
      <c r="U7" s="14">
        <v>0</v>
      </c>
      <c r="V7" s="17"/>
      <c r="W7" s="14">
        <v>380</v>
      </c>
      <c r="X7" s="17">
        <v>6</v>
      </c>
      <c r="Y7" s="14">
        <v>700</v>
      </c>
      <c r="Z7" s="17">
        <v>6</v>
      </c>
      <c r="AA7" s="14">
        <v>700</v>
      </c>
      <c r="AB7" s="17">
        <v>6</v>
      </c>
      <c r="AC7" s="14">
        <v>600</v>
      </c>
      <c r="AD7" s="17">
        <v>6</v>
      </c>
    </row>
    <row r="8" spans="1:30" ht="12.75">
      <c r="A8" s="29"/>
      <c r="B8" s="30"/>
      <c r="C8" s="31"/>
      <c r="D8" s="30"/>
      <c r="E8" s="31">
        <v>90</v>
      </c>
      <c r="F8" s="30">
        <v>22</v>
      </c>
      <c r="G8" s="32">
        <v>169</v>
      </c>
      <c r="H8" s="30">
        <v>22</v>
      </c>
      <c r="I8" s="33">
        <v>1341</v>
      </c>
      <c r="J8" s="30">
        <v>22</v>
      </c>
      <c r="K8" s="33">
        <v>3251</v>
      </c>
      <c r="L8" s="30">
        <v>22</v>
      </c>
      <c r="M8" s="34">
        <v>5401</v>
      </c>
      <c r="N8" s="30">
        <v>22</v>
      </c>
      <c r="O8" s="14">
        <v>240</v>
      </c>
      <c r="P8" s="17">
        <v>7</v>
      </c>
      <c r="Q8" s="14">
        <v>460</v>
      </c>
      <c r="R8" s="17">
        <v>7</v>
      </c>
      <c r="S8" s="14">
        <v>0</v>
      </c>
      <c r="T8" s="396"/>
      <c r="U8" s="14">
        <v>0</v>
      </c>
      <c r="V8" s="17"/>
      <c r="W8" s="14">
        <v>400</v>
      </c>
      <c r="X8" s="17">
        <v>7</v>
      </c>
      <c r="Y8" s="14">
        <v>750</v>
      </c>
      <c r="Z8" s="17">
        <v>7</v>
      </c>
      <c r="AA8" s="14">
        <v>750</v>
      </c>
      <c r="AB8" s="17">
        <v>7</v>
      </c>
      <c r="AC8" s="14">
        <v>650</v>
      </c>
      <c r="AD8" s="17">
        <v>7</v>
      </c>
    </row>
    <row r="9" spans="1:30" ht="12.75">
      <c r="A9" s="29">
        <v>77</v>
      </c>
      <c r="B9" s="30">
        <v>22</v>
      </c>
      <c r="C9" s="31">
        <v>87</v>
      </c>
      <c r="D9" s="30">
        <v>22</v>
      </c>
      <c r="E9" s="31">
        <v>92</v>
      </c>
      <c r="F9" s="30">
        <v>22</v>
      </c>
      <c r="G9" s="32">
        <v>172</v>
      </c>
      <c r="H9" s="30">
        <v>22</v>
      </c>
      <c r="I9" s="33">
        <v>1360</v>
      </c>
      <c r="J9" s="30">
        <v>22</v>
      </c>
      <c r="K9" s="33">
        <v>3300</v>
      </c>
      <c r="L9" s="30">
        <v>22</v>
      </c>
      <c r="M9" s="34">
        <v>5500</v>
      </c>
      <c r="N9" s="30">
        <v>22</v>
      </c>
      <c r="O9" s="14">
        <v>250</v>
      </c>
      <c r="P9" s="17">
        <v>8</v>
      </c>
      <c r="Q9" s="14">
        <v>480</v>
      </c>
      <c r="R9" s="17">
        <v>8</v>
      </c>
      <c r="S9" s="14">
        <v>0</v>
      </c>
      <c r="T9" s="396"/>
      <c r="U9" s="14">
        <v>0</v>
      </c>
      <c r="V9" s="17"/>
      <c r="W9" s="14">
        <v>420</v>
      </c>
      <c r="X9" s="17">
        <v>8</v>
      </c>
      <c r="Y9" s="14">
        <v>800</v>
      </c>
      <c r="Z9" s="17">
        <v>8</v>
      </c>
      <c r="AA9" s="14">
        <v>800</v>
      </c>
      <c r="AB9" s="17">
        <v>8</v>
      </c>
      <c r="AC9" s="14">
        <v>700</v>
      </c>
      <c r="AD9" s="17">
        <v>8</v>
      </c>
    </row>
    <row r="10" spans="1:30" ht="12.75">
      <c r="A10" s="29"/>
      <c r="B10" s="30"/>
      <c r="C10" s="31"/>
      <c r="D10" s="30"/>
      <c r="E10" s="31">
        <v>93</v>
      </c>
      <c r="F10" s="30">
        <v>21</v>
      </c>
      <c r="G10" s="32">
        <v>173</v>
      </c>
      <c r="H10" s="30">
        <v>21</v>
      </c>
      <c r="I10" s="33">
        <v>1361</v>
      </c>
      <c r="J10" s="30">
        <v>21</v>
      </c>
      <c r="K10" s="33">
        <v>3301</v>
      </c>
      <c r="L10" s="30">
        <v>21</v>
      </c>
      <c r="M10" s="34">
        <v>5501</v>
      </c>
      <c r="N10" s="30">
        <v>21</v>
      </c>
      <c r="O10" s="14">
        <v>260</v>
      </c>
      <c r="P10" s="17">
        <v>9</v>
      </c>
      <c r="Q10" s="14">
        <v>500</v>
      </c>
      <c r="R10" s="17">
        <v>9</v>
      </c>
      <c r="S10" s="14">
        <v>80</v>
      </c>
      <c r="T10" s="397">
        <v>9</v>
      </c>
      <c r="U10" s="14">
        <v>90</v>
      </c>
      <c r="V10" s="17">
        <v>9</v>
      </c>
      <c r="W10" s="14">
        <v>440</v>
      </c>
      <c r="X10" s="17">
        <v>9</v>
      </c>
      <c r="Y10" s="14">
        <v>850</v>
      </c>
      <c r="Z10" s="17">
        <v>9</v>
      </c>
      <c r="AA10" s="14">
        <v>850</v>
      </c>
      <c r="AB10" s="17">
        <v>9</v>
      </c>
      <c r="AC10" s="14">
        <v>750</v>
      </c>
      <c r="AD10" s="17">
        <v>9</v>
      </c>
    </row>
    <row r="11" spans="1:30" ht="12.75">
      <c r="A11" s="29">
        <v>78</v>
      </c>
      <c r="B11" s="30">
        <v>21</v>
      </c>
      <c r="C11" s="31">
        <v>88</v>
      </c>
      <c r="D11" s="30">
        <v>21</v>
      </c>
      <c r="E11" s="31">
        <v>95</v>
      </c>
      <c r="F11" s="30">
        <v>21</v>
      </c>
      <c r="G11" s="32">
        <v>176</v>
      </c>
      <c r="H11" s="30">
        <v>21</v>
      </c>
      <c r="I11" s="33">
        <v>1380</v>
      </c>
      <c r="J11" s="30">
        <v>21</v>
      </c>
      <c r="K11" s="33">
        <v>3350</v>
      </c>
      <c r="L11" s="30">
        <v>21</v>
      </c>
      <c r="M11" s="34">
        <v>6000</v>
      </c>
      <c r="N11" s="30">
        <v>21</v>
      </c>
      <c r="O11" s="14">
        <v>270</v>
      </c>
      <c r="P11" s="17">
        <v>10</v>
      </c>
      <c r="Q11" s="14">
        <v>520</v>
      </c>
      <c r="R11" s="17">
        <v>10</v>
      </c>
      <c r="S11" s="14">
        <v>85</v>
      </c>
      <c r="T11" s="397">
        <v>10</v>
      </c>
      <c r="U11" s="14">
        <v>100</v>
      </c>
      <c r="V11" s="17">
        <v>10</v>
      </c>
      <c r="W11" s="14">
        <v>460</v>
      </c>
      <c r="X11" s="17">
        <v>10</v>
      </c>
      <c r="Y11" s="14">
        <v>900</v>
      </c>
      <c r="Z11" s="17">
        <v>10</v>
      </c>
      <c r="AA11" s="14">
        <v>900</v>
      </c>
      <c r="AB11" s="17">
        <v>10</v>
      </c>
      <c r="AC11" s="14">
        <v>800</v>
      </c>
      <c r="AD11" s="17">
        <v>10</v>
      </c>
    </row>
    <row r="12" spans="1:30" ht="12.75">
      <c r="A12" s="29"/>
      <c r="B12" s="30"/>
      <c r="C12" s="31"/>
      <c r="D12" s="30"/>
      <c r="E12" s="31">
        <v>96</v>
      </c>
      <c r="F12" s="30">
        <v>20</v>
      </c>
      <c r="G12" s="32">
        <v>177</v>
      </c>
      <c r="H12" s="30">
        <v>20</v>
      </c>
      <c r="I12" s="33">
        <v>1381</v>
      </c>
      <c r="J12" s="30">
        <v>20</v>
      </c>
      <c r="K12" s="33">
        <v>3351</v>
      </c>
      <c r="L12" s="30">
        <v>20</v>
      </c>
      <c r="M12" s="34">
        <v>6001</v>
      </c>
      <c r="N12" s="30">
        <v>20</v>
      </c>
      <c r="O12" s="14">
        <v>280</v>
      </c>
      <c r="P12" s="17">
        <v>11</v>
      </c>
      <c r="Q12" s="14">
        <v>540</v>
      </c>
      <c r="R12" s="17">
        <v>11</v>
      </c>
      <c r="S12" s="14">
        <v>90</v>
      </c>
      <c r="T12" s="397">
        <v>11</v>
      </c>
      <c r="U12" s="14">
        <v>110</v>
      </c>
      <c r="V12" s="17">
        <v>11</v>
      </c>
      <c r="W12" s="14">
        <v>480</v>
      </c>
      <c r="X12" s="17">
        <v>11</v>
      </c>
      <c r="Y12" s="14">
        <v>950</v>
      </c>
      <c r="Z12" s="17">
        <v>11</v>
      </c>
      <c r="AA12" s="14">
        <v>950</v>
      </c>
      <c r="AB12" s="17">
        <v>11</v>
      </c>
      <c r="AC12" s="14">
        <v>850</v>
      </c>
      <c r="AD12" s="17">
        <v>11</v>
      </c>
    </row>
    <row r="13" spans="1:30" ht="12.75">
      <c r="A13" s="29">
        <v>79</v>
      </c>
      <c r="B13" s="30">
        <v>20</v>
      </c>
      <c r="C13" s="31">
        <v>89</v>
      </c>
      <c r="D13" s="30">
        <v>20</v>
      </c>
      <c r="E13" s="31">
        <v>98</v>
      </c>
      <c r="F13" s="30">
        <v>20</v>
      </c>
      <c r="G13" s="32">
        <v>180</v>
      </c>
      <c r="H13" s="30">
        <v>20</v>
      </c>
      <c r="I13" s="33">
        <v>1400</v>
      </c>
      <c r="J13" s="30">
        <v>20</v>
      </c>
      <c r="K13" s="33">
        <v>3400</v>
      </c>
      <c r="L13" s="30">
        <v>20</v>
      </c>
      <c r="M13" s="34">
        <v>6100</v>
      </c>
      <c r="N13" s="30">
        <v>20</v>
      </c>
      <c r="O13" s="14">
        <v>290</v>
      </c>
      <c r="P13" s="17">
        <v>12</v>
      </c>
      <c r="Q13" s="14">
        <v>560</v>
      </c>
      <c r="R13" s="17">
        <v>12</v>
      </c>
      <c r="S13" s="14">
        <v>95</v>
      </c>
      <c r="T13" s="397">
        <v>12</v>
      </c>
      <c r="U13" s="14">
        <v>120</v>
      </c>
      <c r="V13" s="17">
        <v>12</v>
      </c>
      <c r="W13" s="14">
        <v>500</v>
      </c>
      <c r="X13" s="17">
        <v>12</v>
      </c>
      <c r="Y13" s="14">
        <v>1000</v>
      </c>
      <c r="Z13" s="17">
        <v>12</v>
      </c>
      <c r="AA13" s="14">
        <v>1000</v>
      </c>
      <c r="AB13" s="17">
        <v>12</v>
      </c>
      <c r="AC13" s="14">
        <v>900</v>
      </c>
      <c r="AD13" s="17">
        <v>12</v>
      </c>
    </row>
    <row r="14" spans="1:30" ht="12.75">
      <c r="A14" s="29"/>
      <c r="B14" s="30"/>
      <c r="C14" s="31"/>
      <c r="D14" s="30"/>
      <c r="E14" s="31">
        <v>99</v>
      </c>
      <c r="F14" s="30">
        <v>19</v>
      </c>
      <c r="G14" s="32">
        <v>181</v>
      </c>
      <c r="H14" s="30">
        <v>19</v>
      </c>
      <c r="I14" s="33">
        <v>1401</v>
      </c>
      <c r="J14" s="30">
        <v>19</v>
      </c>
      <c r="K14" s="33">
        <v>3401</v>
      </c>
      <c r="L14" s="30">
        <v>19</v>
      </c>
      <c r="M14" s="34">
        <v>6101</v>
      </c>
      <c r="N14" s="30">
        <v>19</v>
      </c>
      <c r="O14" s="14">
        <v>300</v>
      </c>
      <c r="P14" s="17">
        <v>13</v>
      </c>
      <c r="Q14" s="14">
        <v>580</v>
      </c>
      <c r="R14" s="17">
        <v>13</v>
      </c>
      <c r="S14" s="14"/>
      <c r="T14" s="397">
        <v>13</v>
      </c>
      <c r="U14" s="14">
        <v>130</v>
      </c>
      <c r="V14" s="17">
        <v>13</v>
      </c>
      <c r="W14" s="14">
        <v>520</v>
      </c>
      <c r="X14" s="17">
        <v>13</v>
      </c>
      <c r="Y14" s="14">
        <v>1100</v>
      </c>
      <c r="Z14" s="17">
        <v>13</v>
      </c>
      <c r="AA14" s="14">
        <v>1100</v>
      </c>
      <c r="AB14" s="17">
        <v>13</v>
      </c>
      <c r="AC14" s="14">
        <v>950</v>
      </c>
      <c r="AD14" s="17">
        <v>13</v>
      </c>
    </row>
    <row r="15" spans="1:30" ht="12.75">
      <c r="A15" s="29">
        <v>80</v>
      </c>
      <c r="B15" s="30">
        <v>19</v>
      </c>
      <c r="C15" s="31">
        <v>90</v>
      </c>
      <c r="D15" s="30">
        <v>19</v>
      </c>
      <c r="E15" s="31">
        <v>102</v>
      </c>
      <c r="F15" s="30">
        <v>19</v>
      </c>
      <c r="G15" s="32">
        <v>185</v>
      </c>
      <c r="H15" s="30">
        <v>19</v>
      </c>
      <c r="I15" s="33">
        <v>1430</v>
      </c>
      <c r="J15" s="30">
        <v>19</v>
      </c>
      <c r="K15" s="33">
        <v>3450</v>
      </c>
      <c r="L15" s="30">
        <v>19</v>
      </c>
      <c r="M15" s="34">
        <v>6200</v>
      </c>
      <c r="N15" s="30">
        <v>19</v>
      </c>
      <c r="O15" s="14">
        <v>310</v>
      </c>
      <c r="P15" s="17">
        <v>14</v>
      </c>
      <c r="Q15" s="14">
        <v>600</v>
      </c>
      <c r="R15" s="17">
        <v>14</v>
      </c>
      <c r="S15" s="14">
        <v>100</v>
      </c>
      <c r="T15" s="397">
        <v>14</v>
      </c>
      <c r="U15" s="14">
        <v>140</v>
      </c>
      <c r="V15" s="17">
        <v>14</v>
      </c>
      <c r="W15" s="14">
        <v>540</v>
      </c>
      <c r="X15" s="17">
        <v>14</v>
      </c>
      <c r="Y15" s="14">
        <v>1200</v>
      </c>
      <c r="Z15" s="17">
        <v>14</v>
      </c>
      <c r="AA15" s="14">
        <v>1200</v>
      </c>
      <c r="AB15" s="17">
        <v>14</v>
      </c>
      <c r="AC15" s="14">
        <v>1000</v>
      </c>
      <c r="AD15" s="17">
        <v>14</v>
      </c>
    </row>
    <row r="16" spans="1:30" ht="12.75">
      <c r="A16" s="29"/>
      <c r="B16" s="30"/>
      <c r="C16" s="31">
        <v>91</v>
      </c>
      <c r="D16" s="30">
        <v>18</v>
      </c>
      <c r="E16" s="31">
        <v>103</v>
      </c>
      <c r="F16" s="30">
        <v>18</v>
      </c>
      <c r="G16" s="32">
        <v>186</v>
      </c>
      <c r="H16" s="30">
        <v>18</v>
      </c>
      <c r="I16" s="33">
        <v>1431</v>
      </c>
      <c r="J16" s="30">
        <v>18</v>
      </c>
      <c r="K16" s="33">
        <v>3451</v>
      </c>
      <c r="L16" s="30">
        <v>18</v>
      </c>
      <c r="M16" s="34">
        <v>6201</v>
      </c>
      <c r="N16" s="30">
        <v>18</v>
      </c>
      <c r="O16" s="14">
        <v>320</v>
      </c>
      <c r="P16" s="17">
        <v>15</v>
      </c>
      <c r="Q16" s="14">
        <v>620</v>
      </c>
      <c r="R16" s="17">
        <v>15</v>
      </c>
      <c r="S16" s="14"/>
      <c r="T16" s="397">
        <v>15</v>
      </c>
      <c r="U16" s="14">
        <v>150</v>
      </c>
      <c r="V16" s="17">
        <v>15</v>
      </c>
      <c r="W16" s="14">
        <v>560</v>
      </c>
      <c r="X16" s="17">
        <v>15</v>
      </c>
      <c r="Y16" s="14">
        <v>1300</v>
      </c>
      <c r="Z16" s="17">
        <v>15</v>
      </c>
      <c r="AA16" s="14">
        <v>1300</v>
      </c>
      <c r="AB16" s="17">
        <v>15</v>
      </c>
      <c r="AC16" s="14">
        <v>1100</v>
      </c>
      <c r="AD16" s="17">
        <v>15</v>
      </c>
    </row>
    <row r="17" spans="1:30" ht="12.75">
      <c r="A17" s="29">
        <v>81</v>
      </c>
      <c r="B17" s="30">
        <v>18</v>
      </c>
      <c r="C17" s="31">
        <v>92</v>
      </c>
      <c r="D17" s="30">
        <v>18</v>
      </c>
      <c r="E17" s="31">
        <v>106</v>
      </c>
      <c r="F17" s="30">
        <v>18</v>
      </c>
      <c r="G17" s="32">
        <v>190</v>
      </c>
      <c r="H17" s="30">
        <v>18</v>
      </c>
      <c r="I17" s="33">
        <v>1460</v>
      </c>
      <c r="J17" s="30">
        <v>18</v>
      </c>
      <c r="K17" s="33">
        <v>3500</v>
      </c>
      <c r="L17" s="30">
        <v>18</v>
      </c>
      <c r="M17" s="34">
        <v>6300</v>
      </c>
      <c r="N17" s="30">
        <v>18</v>
      </c>
      <c r="O17" s="14">
        <v>330</v>
      </c>
      <c r="P17" s="17">
        <v>16</v>
      </c>
      <c r="Q17" s="14">
        <v>640</v>
      </c>
      <c r="R17" s="17">
        <v>16</v>
      </c>
      <c r="S17" s="14">
        <v>105</v>
      </c>
      <c r="T17" s="397">
        <v>16</v>
      </c>
      <c r="U17" s="14">
        <v>160</v>
      </c>
      <c r="V17" s="17">
        <v>16</v>
      </c>
      <c r="W17" s="14">
        <v>580</v>
      </c>
      <c r="X17" s="17">
        <v>16</v>
      </c>
      <c r="Y17" s="14">
        <v>1400</v>
      </c>
      <c r="Z17" s="17">
        <v>16</v>
      </c>
      <c r="AA17" s="14">
        <v>1400</v>
      </c>
      <c r="AB17" s="17">
        <v>16</v>
      </c>
      <c r="AC17" s="14">
        <v>1200</v>
      </c>
      <c r="AD17" s="17">
        <v>16</v>
      </c>
    </row>
    <row r="18" spans="1:30" ht="12.75">
      <c r="A18" s="29">
        <v>82</v>
      </c>
      <c r="B18" s="30">
        <v>17</v>
      </c>
      <c r="C18" s="31">
        <v>93</v>
      </c>
      <c r="D18" s="30">
        <v>17</v>
      </c>
      <c r="E18" s="31">
        <v>107</v>
      </c>
      <c r="F18" s="30">
        <v>17</v>
      </c>
      <c r="G18" s="32">
        <v>191</v>
      </c>
      <c r="H18" s="30">
        <v>17</v>
      </c>
      <c r="I18" s="33">
        <v>1461</v>
      </c>
      <c r="J18" s="30">
        <v>17</v>
      </c>
      <c r="K18" s="33">
        <v>3501</v>
      </c>
      <c r="L18" s="30">
        <v>17</v>
      </c>
      <c r="M18" s="34">
        <v>6301</v>
      </c>
      <c r="N18" s="30">
        <v>17</v>
      </c>
      <c r="O18" s="14">
        <v>340</v>
      </c>
      <c r="P18" s="17">
        <v>17</v>
      </c>
      <c r="Q18" s="14">
        <v>660</v>
      </c>
      <c r="R18" s="17">
        <v>17</v>
      </c>
      <c r="S18" s="14"/>
      <c r="T18" s="397">
        <v>17</v>
      </c>
      <c r="U18" s="14">
        <v>170</v>
      </c>
      <c r="V18" s="17">
        <v>17</v>
      </c>
      <c r="W18" s="14">
        <v>600</v>
      </c>
      <c r="X18" s="17">
        <v>17</v>
      </c>
      <c r="Y18" s="14">
        <v>1500</v>
      </c>
      <c r="Z18" s="17">
        <v>17</v>
      </c>
      <c r="AA18" s="14">
        <v>1500</v>
      </c>
      <c r="AB18" s="17">
        <v>17</v>
      </c>
      <c r="AC18" s="14">
        <v>1400</v>
      </c>
      <c r="AD18" s="17">
        <v>17</v>
      </c>
    </row>
    <row r="19" spans="1:30" ht="12.75">
      <c r="A19" s="29">
        <v>83</v>
      </c>
      <c r="B19" s="30">
        <v>17</v>
      </c>
      <c r="C19" s="31">
        <v>94</v>
      </c>
      <c r="D19" s="30">
        <v>17</v>
      </c>
      <c r="E19" s="31">
        <v>110</v>
      </c>
      <c r="F19" s="30">
        <v>17</v>
      </c>
      <c r="G19" s="32">
        <v>195</v>
      </c>
      <c r="H19" s="30">
        <v>17</v>
      </c>
      <c r="I19" s="33">
        <v>1490</v>
      </c>
      <c r="J19" s="30">
        <v>17</v>
      </c>
      <c r="K19" s="33">
        <v>3550</v>
      </c>
      <c r="L19" s="30">
        <v>17</v>
      </c>
      <c r="M19" s="34">
        <v>6400</v>
      </c>
      <c r="N19" s="30">
        <v>17</v>
      </c>
      <c r="O19" s="14">
        <v>350</v>
      </c>
      <c r="P19" s="17">
        <v>18</v>
      </c>
      <c r="Q19" s="14">
        <v>680</v>
      </c>
      <c r="R19" s="17">
        <v>18</v>
      </c>
      <c r="S19" s="14">
        <v>110</v>
      </c>
      <c r="T19" s="397">
        <v>18</v>
      </c>
      <c r="U19" s="14">
        <v>180</v>
      </c>
      <c r="V19" s="17">
        <v>18</v>
      </c>
      <c r="W19" s="14">
        <v>620</v>
      </c>
      <c r="X19" s="17">
        <v>18</v>
      </c>
      <c r="Y19" s="14">
        <v>1600</v>
      </c>
      <c r="Z19" s="17">
        <v>18</v>
      </c>
      <c r="AA19" s="14">
        <v>1600</v>
      </c>
      <c r="AB19" s="17">
        <v>18</v>
      </c>
      <c r="AC19" s="14">
        <v>1600</v>
      </c>
      <c r="AD19" s="17">
        <v>18</v>
      </c>
    </row>
    <row r="20" spans="1:30" ht="12.75">
      <c r="A20" s="29">
        <v>84</v>
      </c>
      <c r="B20" s="30">
        <v>16</v>
      </c>
      <c r="C20" s="31">
        <v>95</v>
      </c>
      <c r="D20" s="30">
        <v>16</v>
      </c>
      <c r="E20" s="31">
        <v>111</v>
      </c>
      <c r="F20" s="30">
        <v>16</v>
      </c>
      <c r="G20" s="32">
        <v>196</v>
      </c>
      <c r="H20" s="30">
        <v>16</v>
      </c>
      <c r="I20" s="33">
        <v>1491</v>
      </c>
      <c r="J20" s="30">
        <v>16</v>
      </c>
      <c r="K20" s="33">
        <v>3551</v>
      </c>
      <c r="L20" s="30">
        <v>16</v>
      </c>
      <c r="M20" s="34">
        <v>6401</v>
      </c>
      <c r="N20" s="30">
        <v>16</v>
      </c>
      <c r="O20" s="14">
        <v>360</v>
      </c>
      <c r="P20" s="17">
        <v>19</v>
      </c>
      <c r="Q20" s="14">
        <v>700</v>
      </c>
      <c r="R20" s="17">
        <v>19</v>
      </c>
      <c r="S20" s="14"/>
      <c r="T20" s="397">
        <v>19</v>
      </c>
      <c r="U20" s="14">
        <v>190</v>
      </c>
      <c r="V20" s="17">
        <v>19</v>
      </c>
      <c r="W20" s="14">
        <v>640</v>
      </c>
      <c r="X20" s="17">
        <v>19</v>
      </c>
      <c r="Y20" s="14">
        <v>1700</v>
      </c>
      <c r="Z20" s="17">
        <v>19</v>
      </c>
      <c r="AA20" s="14">
        <v>1700</v>
      </c>
      <c r="AB20" s="17">
        <v>19</v>
      </c>
      <c r="AC20" s="14">
        <v>1800</v>
      </c>
      <c r="AD20" s="17">
        <v>19</v>
      </c>
    </row>
    <row r="21" spans="1:30" ht="12.75">
      <c r="A21" s="29">
        <v>85</v>
      </c>
      <c r="B21" s="30">
        <v>16</v>
      </c>
      <c r="C21" s="31">
        <v>96</v>
      </c>
      <c r="D21" s="30">
        <v>16</v>
      </c>
      <c r="E21" s="31">
        <v>114</v>
      </c>
      <c r="F21" s="30">
        <v>16</v>
      </c>
      <c r="G21" s="32">
        <v>200</v>
      </c>
      <c r="H21" s="30">
        <v>16</v>
      </c>
      <c r="I21" s="33">
        <v>1520</v>
      </c>
      <c r="J21" s="30">
        <v>16</v>
      </c>
      <c r="K21" s="33">
        <v>4000</v>
      </c>
      <c r="L21" s="30">
        <v>16</v>
      </c>
      <c r="M21" s="34">
        <v>6500</v>
      </c>
      <c r="N21" s="30">
        <v>16</v>
      </c>
      <c r="O21" s="14">
        <v>370</v>
      </c>
      <c r="P21" s="17">
        <v>20</v>
      </c>
      <c r="Q21" s="14">
        <v>725</v>
      </c>
      <c r="R21" s="17">
        <v>20</v>
      </c>
      <c r="S21" s="14">
        <v>115</v>
      </c>
      <c r="T21" s="397">
        <v>20</v>
      </c>
      <c r="U21" s="14">
        <v>200</v>
      </c>
      <c r="V21" s="17">
        <v>20</v>
      </c>
      <c r="W21" s="14">
        <v>670</v>
      </c>
      <c r="X21" s="17">
        <v>20</v>
      </c>
      <c r="Y21" s="14">
        <v>1800</v>
      </c>
      <c r="Z21" s="17">
        <v>20</v>
      </c>
      <c r="AA21" s="14">
        <v>1800</v>
      </c>
      <c r="AB21" s="17">
        <v>20</v>
      </c>
      <c r="AC21" s="14">
        <v>2000</v>
      </c>
      <c r="AD21" s="17">
        <v>20</v>
      </c>
    </row>
    <row r="22" spans="1:30" ht="12.75">
      <c r="A22" s="29">
        <v>86</v>
      </c>
      <c r="B22" s="30">
        <v>15</v>
      </c>
      <c r="C22" s="31">
        <v>97</v>
      </c>
      <c r="D22" s="30">
        <v>15</v>
      </c>
      <c r="E22" s="31">
        <v>115</v>
      </c>
      <c r="F22" s="30">
        <v>15</v>
      </c>
      <c r="G22" s="32">
        <v>201</v>
      </c>
      <c r="H22" s="30">
        <v>15</v>
      </c>
      <c r="I22" s="33">
        <v>1521</v>
      </c>
      <c r="J22" s="30">
        <v>15</v>
      </c>
      <c r="K22" s="33">
        <v>4001</v>
      </c>
      <c r="L22" s="30">
        <v>15</v>
      </c>
      <c r="M22" s="34">
        <v>6501</v>
      </c>
      <c r="N22" s="30">
        <v>15</v>
      </c>
      <c r="O22" s="14">
        <v>380</v>
      </c>
      <c r="P22" s="17">
        <v>21</v>
      </c>
      <c r="Q22" s="14">
        <v>750</v>
      </c>
      <c r="R22" s="17">
        <v>21</v>
      </c>
      <c r="S22" s="14"/>
      <c r="T22" s="397">
        <v>21</v>
      </c>
      <c r="U22" s="14">
        <v>210</v>
      </c>
      <c r="V22" s="17">
        <v>21</v>
      </c>
      <c r="W22" s="14">
        <v>700</v>
      </c>
      <c r="X22" s="17">
        <v>21</v>
      </c>
      <c r="Y22" s="14">
        <v>2000</v>
      </c>
      <c r="Z22" s="17">
        <v>21</v>
      </c>
      <c r="AA22" s="14">
        <v>2000</v>
      </c>
      <c r="AB22" s="17">
        <v>21</v>
      </c>
      <c r="AC22" s="14">
        <v>2200</v>
      </c>
      <c r="AD22" s="17">
        <v>21</v>
      </c>
    </row>
    <row r="23" spans="1:30" ht="12.75">
      <c r="A23" s="29">
        <v>87</v>
      </c>
      <c r="B23" s="30">
        <v>15</v>
      </c>
      <c r="C23" s="31">
        <v>98</v>
      </c>
      <c r="D23" s="30">
        <v>15</v>
      </c>
      <c r="E23" s="31">
        <v>118</v>
      </c>
      <c r="F23" s="30">
        <v>15</v>
      </c>
      <c r="G23" s="32">
        <v>205</v>
      </c>
      <c r="H23" s="30">
        <v>15</v>
      </c>
      <c r="I23" s="33">
        <v>1550</v>
      </c>
      <c r="J23" s="30">
        <v>15</v>
      </c>
      <c r="K23" s="33">
        <v>4050</v>
      </c>
      <c r="L23" s="30">
        <v>15</v>
      </c>
      <c r="M23" s="34">
        <v>7000</v>
      </c>
      <c r="N23" s="30">
        <v>15</v>
      </c>
      <c r="O23" s="14">
        <v>390</v>
      </c>
      <c r="P23" s="17">
        <v>22</v>
      </c>
      <c r="Q23" s="14">
        <v>775</v>
      </c>
      <c r="R23" s="17">
        <v>22</v>
      </c>
      <c r="S23" s="14">
        <v>120</v>
      </c>
      <c r="T23" s="397">
        <v>22</v>
      </c>
      <c r="U23" s="14">
        <v>220</v>
      </c>
      <c r="V23" s="17">
        <v>22</v>
      </c>
      <c r="W23" s="14">
        <v>750</v>
      </c>
      <c r="X23" s="17">
        <v>22</v>
      </c>
      <c r="Y23" s="14">
        <v>2200</v>
      </c>
      <c r="Z23" s="17">
        <v>22</v>
      </c>
      <c r="AA23" s="14">
        <v>2200</v>
      </c>
      <c r="AB23" s="17">
        <v>22</v>
      </c>
      <c r="AC23" s="14">
        <v>2400</v>
      </c>
      <c r="AD23" s="17">
        <v>22</v>
      </c>
    </row>
    <row r="24" spans="1:30" ht="12.75">
      <c r="A24" s="29">
        <v>88</v>
      </c>
      <c r="B24" s="30">
        <v>14</v>
      </c>
      <c r="C24" s="31">
        <v>99</v>
      </c>
      <c r="D24" s="30">
        <v>14</v>
      </c>
      <c r="E24" s="31">
        <v>119</v>
      </c>
      <c r="F24" s="30">
        <v>14</v>
      </c>
      <c r="G24" s="32">
        <v>206</v>
      </c>
      <c r="H24" s="30">
        <v>14</v>
      </c>
      <c r="I24" s="33">
        <v>1551</v>
      </c>
      <c r="J24" s="30">
        <v>14</v>
      </c>
      <c r="K24" s="33">
        <v>4051</v>
      </c>
      <c r="L24" s="30">
        <v>14</v>
      </c>
      <c r="M24" s="34">
        <v>7001</v>
      </c>
      <c r="N24" s="30">
        <v>14</v>
      </c>
      <c r="O24" s="14">
        <v>400</v>
      </c>
      <c r="P24" s="17">
        <v>23</v>
      </c>
      <c r="Q24" s="14">
        <v>800</v>
      </c>
      <c r="R24" s="17">
        <v>23</v>
      </c>
      <c r="S24" s="14">
        <v>125</v>
      </c>
      <c r="T24" s="397">
        <v>23</v>
      </c>
      <c r="U24" s="14">
        <v>230</v>
      </c>
      <c r="V24" s="17">
        <v>23</v>
      </c>
      <c r="W24" s="14">
        <v>800</v>
      </c>
      <c r="X24" s="17">
        <v>23</v>
      </c>
      <c r="Y24" s="14">
        <v>2400</v>
      </c>
      <c r="Z24" s="17">
        <v>23</v>
      </c>
      <c r="AA24" s="14">
        <v>2400</v>
      </c>
      <c r="AB24" s="17">
        <v>23</v>
      </c>
      <c r="AC24" s="14">
        <v>2600</v>
      </c>
      <c r="AD24" s="17">
        <v>23</v>
      </c>
    </row>
    <row r="25" spans="1:30" ht="12.75">
      <c r="A25" s="29">
        <v>89</v>
      </c>
      <c r="B25" s="30">
        <v>14</v>
      </c>
      <c r="C25" s="31">
        <v>100</v>
      </c>
      <c r="D25" s="30">
        <v>14</v>
      </c>
      <c r="E25" s="31">
        <v>122</v>
      </c>
      <c r="F25" s="30">
        <v>14</v>
      </c>
      <c r="G25" s="32">
        <v>210</v>
      </c>
      <c r="H25" s="30">
        <v>14</v>
      </c>
      <c r="I25" s="33">
        <v>1580</v>
      </c>
      <c r="J25" s="30">
        <v>14</v>
      </c>
      <c r="K25" s="33">
        <v>4100</v>
      </c>
      <c r="L25" s="30">
        <v>14</v>
      </c>
      <c r="M25" s="34">
        <v>7100</v>
      </c>
      <c r="N25" s="30">
        <v>14</v>
      </c>
      <c r="O25" s="14">
        <v>420</v>
      </c>
      <c r="P25" s="17">
        <v>24</v>
      </c>
      <c r="Q25" s="14">
        <v>850</v>
      </c>
      <c r="R25" s="17">
        <v>24</v>
      </c>
      <c r="S25" s="14">
        <v>130</v>
      </c>
      <c r="T25" s="397">
        <v>24</v>
      </c>
      <c r="U25" s="14">
        <v>240</v>
      </c>
      <c r="V25" s="17">
        <v>24</v>
      </c>
      <c r="W25" s="14">
        <v>850</v>
      </c>
      <c r="X25" s="17">
        <v>24</v>
      </c>
      <c r="Y25" s="14">
        <v>2700</v>
      </c>
      <c r="Z25" s="17">
        <v>24</v>
      </c>
      <c r="AA25" s="14">
        <v>2600</v>
      </c>
      <c r="AB25" s="17">
        <v>24</v>
      </c>
      <c r="AC25" s="14">
        <v>2700</v>
      </c>
      <c r="AD25" s="17">
        <v>24</v>
      </c>
    </row>
    <row r="26" spans="1:30" ht="12.75">
      <c r="A26" s="29">
        <v>90</v>
      </c>
      <c r="B26" s="30">
        <v>13</v>
      </c>
      <c r="C26" s="31">
        <v>101</v>
      </c>
      <c r="D26" s="30">
        <v>13</v>
      </c>
      <c r="E26" s="31">
        <v>123</v>
      </c>
      <c r="F26" s="30">
        <v>13</v>
      </c>
      <c r="G26" s="32">
        <v>211</v>
      </c>
      <c r="H26" s="30">
        <v>13</v>
      </c>
      <c r="I26" s="33">
        <v>1581</v>
      </c>
      <c r="J26" s="30">
        <v>13</v>
      </c>
      <c r="K26" s="33">
        <v>4101</v>
      </c>
      <c r="L26" s="30">
        <v>13</v>
      </c>
      <c r="M26" s="34">
        <v>7101</v>
      </c>
      <c r="N26" s="30">
        <v>13</v>
      </c>
      <c r="O26" s="14">
        <v>440</v>
      </c>
      <c r="P26" s="17">
        <v>25</v>
      </c>
      <c r="Q26" s="14">
        <v>950</v>
      </c>
      <c r="R26" s="17">
        <v>25</v>
      </c>
      <c r="S26" s="14">
        <v>135</v>
      </c>
      <c r="T26" s="397">
        <v>25</v>
      </c>
      <c r="U26" s="14">
        <v>250</v>
      </c>
      <c r="V26" s="17">
        <v>25</v>
      </c>
      <c r="W26" s="14">
        <v>950</v>
      </c>
      <c r="X26" s="17">
        <v>25</v>
      </c>
      <c r="Y26" s="14">
        <v>3000</v>
      </c>
      <c r="Z26" s="17">
        <v>25</v>
      </c>
      <c r="AA26" s="14">
        <v>2800</v>
      </c>
      <c r="AB26" s="17">
        <v>25</v>
      </c>
      <c r="AC26" s="14">
        <v>2900</v>
      </c>
      <c r="AD26" s="17">
        <v>25</v>
      </c>
    </row>
    <row r="27" spans="1:14" ht="12.75">
      <c r="A27" s="29">
        <v>91</v>
      </c>
      <c r="B27" s="30">
        <v>13</v>
      </c>
      <c r="C27" s="31">
        <v>102</v>
      </c>
      <c r="D27" s="30">
        <v>13</v>
      </c>
      <c r="E27" s="31">
        <v>126</v>
      </c>
      <c r="F27" s="30">
        <v>13</v>
      </c>
      <c r="G27" s="32">
        <v>215</v>
      </c>
      <c r="H27" s="30">
        <v>13</v>
      </c>
      <c r="I27" s="33">
        <v>2020</v>
      </c>
      <c r="J27" s="30">
        <v>13</v>
      </c>
      <c r="K27" s="33">
        <v>4160</v>
      </c>
      <c r="L27" s="30">
        <v>13</v>
      </c>
      <c r="M27" s="34">
        <v>7200</v>
      </c>
      <c r="N27" s="30">
        <v>13</v>
      </c>
    </row>
    <row r="28" spans="1:14" ht="12.75">
      <c r="A28" s="29">
        <v>92</v>
      </c>
      <c r="B28" s="30">
        <v>12</v>
      </c>
      <c r="C28" s="31">
        <v>103</v>
      </c>
      <c r="D28" s="30">
        <v>12</v>
      </c>
      <c r="E28" s="31">
        <v>127</v>
      </c>
      <c r="F28" s="30">
        <v>12</v>
      </c>
      <c r="G28" s="32">
        <v>216</v>
      </c>
      <c r="H28" s="30">
        <v>12</v>
      </c>
      <c r="I28" s="33">
        <v>2021</v>
      </c>
      <c r="J28" s="30">
        <v>12</v>
      </c>
      <c r="K28" s="33">
        <v>4161</v>
      </c>
      <c r="L28" s="30">
        <v>12</v>
      </c>
      <c r="M28" s="34">
        <v>7201</v>
      </c>
      <c r="N28" s="30">
        <v>12</v>
      </c>
    </row>
    <row r="29" spans="1:14" ht="12.75">
      <c r="A29" s="29">
        <v>94</v>
      </c>
      <c r="B29" s="30">
        <v>12</v>
      </c>
      <c r="C29" s="31">
        <v>105</v>
      </c>
      <c r="D29" s="30">
        <v>12</v>
      </c>
      <c r="E29" s="31">
        <v>130</v>
      </c>
      <c r="F29" s="30">
        <v>12</v>
      </c>
      <c r="G29" s="32">
        <v>220</v>
      </c>
      <c r="H29" s="30">
        <v>12</v>
      </c>
      <c r="I29" s="33">
        <v>2060</v>
      </c>
      <c r="J29" s="30">
        <v>12</v>
      </c>
      <c r="K29" s="33">
        <v>4220</v>
      </c>
      <c r="L29" s="30">
        <v>12</v>
      </c>
      <c r="M29" s="34">
        <v>7300</v>
      </c>
      <c r="N29" s="30">
        <v>12</v>
      </c>
    </row>
    <row r="30" spans="1:14" ht="12.75">
      <c r="A30" s="29">
        <v>95</v>
      </c>
      <c r="B30" s="30">
        <v>11</v>
      </c>
      <c r="C30" s="31">
        <v>106</v>
      </c>
      <c r="D30" s="30">
        <v>11</v>
      </c>
      <c r="E30" s="31">
        <v>131</v>
      </c>
      <c r="F30" s="30">
        <v>11</v>
      </c>
      <c r="G30" s="32">
        <v>221</v>
      </c>
      <c r="H30" s="30">
        <v>11</v>
      </c>
      <c r="I30" s="33">
        <v>2061</v>
      </c>
      <c r="J30" s="30">
        <v>11</v>
      </c>
      <c r="K30" s="33">
        <v>4221</v>
      </c>
      <c r="L30" s="30">
        <v>11</v>
      </c>
      <c r="M30" s="34">
        <v>7301</v>
      </c>
      <c r="N30" s="30">
        <v>11</v>
      </c>
    </row>
    <row r="31" spans="1:14" ht="12.75">
      <c r="A31" s="29">
        <v>97</v>
      </c>
      <c r="B31" s="30">
        <v>11</v>
      </c>
      <c r="C31" s="31">
        <v>108</v>
      </c>
      <c r="D31" s="30">
        <v>11</v>
      </c>
      <c r="E31" s="31">
        <v>134</v>
      </c>
      <c r="F31" s="30">
        <v>11</v>
      </c>
      <c r="G31" s="32">
        <v>225</v>
      </c>
      <c r="H31" s="30">
        <v>11</v>
      </c>
      <c r="I31" s="33">
        <v>2100</v>
      </c>
      <c r="J31" s="30">
        <v>11</v>
      </c>
      <c r="K31" s="33">
        <v>4300</v>
      </c>
      <c r="L31" s="30">
        <v>11</v>
      </c>
      <c r="M31" s="34">
        <v>7400</v>
      </c>
      <c r="N31" s="30">
        <v>11</v>
      </c>
    </row>
    <row r="32" spans="1:14" ht="12.75">
      <c r="A32" s="29">
        <v>98</v>
      </c>
      <c r="B32" s="30">
        <v>10</v>
      </c>
      <c r="C32" s="31">
        <v>109</v>
      </c>
      <c r="D32" s="30">
        <v>10</v>
      </c>
      <c r="E32" s="31">
        <v>135</v>
      </c>
      <c r="F32" s="30">
        <v>10</v>
      </c>
      <c r="G32" s="32">
        <v>226</v>
      </c>
      <c r="H32" s="30">
        <v>10</v>
      </c>
      <c r="I32" s="33">
        <v>2101</v>
      </c>
      <c r="J32" s="30">
        <v>10</v>
      </c>
      <c r="K32" s="33">
        <v>4301</v>
      </c>
      <c r="L32" s="30">
        <v>10</v>
      </c>
      <c r="M32" s="34">
        <v>7401</v>
      </c>
      <c r="N32" s="30">
        <v>10</v>
      </c>
    </row>
    <row r="33" spans="1:14" ht="12.75">
      <c r="A33" s="29">
        <v>100</v>
      </c>
      <c r="B33" s="30">
        <v>10</v>
      </c>
      <c r="C33" s="31">
        <v>111</v>
      </c>
      <c r="D33" s="30">
        <v>10</v>
      </c>
      <c r="E33" s="31">
        <v>138</v>
      </c>
      <c r="F33" s="30">
        <v>10</v>
      </c>
      <c r="G33" s="32">
        <v>232</v>
      </c>
      <c r="H33" s="30">
        <v>10</v>
      </c>
      <c r="I33" s="33">
        <v>2150</v>
      </c>
      <c r="J33" s="30">
        <v>10</v>
      </c>
      <c r="K33" s="37">
        <v>4380</v>
      </c>
      <c r="L33" s="30">
        <v>10</v>
      </c>
      <c r="M33" s="34">
        <v>7500</v>
      </c>
      <c r="N33" s="30">
        <v>10</v>
      </c>
    </row>
    <row r="34" spans="1:14" ht="12.75">
      <c r="A34" s="29">
        <v>101</v>
      </c>
      <c r="B34" s="30">
        <v>9</v>
      </c>
      <c r="C34" s="31">
        <v>112</v>
      </c>
      <c r="D34" s="30">
        <v>9</v>
      </c>
      <c r="E34" s="31">
        <v>139</v>
      </c>
      <c r="F34" s="30">
        <v>9</v>
      </c>
      <c r="G34" s="32">
        <v>233</v>
      </c>
      <c r="H34" s="30">
        <v>9</v>
      </c>
      <c r="I34" s="33">
        <v>2151</v>
      </c>
      <c r="J34" s="30">
        <v>9</v>
      </c>
      <c r="K34" s="33">
        <v>4381</v>
      </c>
      <c r="L34" s="30">
        <v>9</v>
      </c>
      <c r="M34" s="34">
        <v>7501</v>
      </c>
      <c r="N34" s="30">
        <v>9</v>
      </c>
    </row>
    <row r="35" spans="1:14" ht="12.75">
      <c r="A35" s="29">
        <v>103</v>
      </c>
      <c r="B35" s="30">
        <v>9</v>
      </c>
      <c r="C35" s="31">
        <v>114</v>
      </c>
      <c r="D35" s="30">
        <v>9</v>
      </c>
      <c r="E35" s="31">
        <v>142</v>
      </c>
      <c r="F35" s="30">
        <v>9</v>
      </c>
      <c r="G35" s="32">
        <v>239</v>
      </c>
      <c r="H35" s="30">
        <v>9</v>
      </c>
      <c r="I35" s="33">
        <v>2200</v>
      </c>
      <c r="J35" s="30">
        <v>9</v>
      </c>
      <c r="K35" s="33">
        <v>4460</v>
      </c>
      <c r="L35" s="30">
        <v>9</v>
      </c>
      <c r="M35" s="34">
        <v>8000</v>
      </c>
      <c r="N35" s="30">
        <v>9</v>
      </c>
    </row>
    <row r="36" spans="1:14" ht="12.75">
      <c r="A36" s="29">
        <v>104</v>
      </c>
      <c r="B36" s="30">
        <v>8</v>
      </c>
      <c r="C36" s="31">
        <v>115</v>
      </c>
      <c r="D36" s="30">
        <v>8</v>
      </c>
      <c r="E36" s="31">
        <v>143</v>
      </c>
      <c r="F36" s="30">
        <v>8</v>
      </c>
      <c r="G36" s="32">
        <v>240</v>
      </c>
      <c r="H36" s="30">
        <v>8</v>
      </c>
      <c r="I36" s="33">
        <v>2201</v>
      </c>
      <c r="J36" s="30">
        <v>8</v>
      </c>
      <c r="K36" s="33">
        <v>4461</v>
      </c>
      <c r="L36" s="30">
        <v>8</v>
      </c>
      <c r="M36" s="34">
        <v>8001</v>
      </c>
      <c r="N36" s="30">
        <v>8</v>
      </c>
    </row>
    <row r="37" spans="1:14" ht="12.75">
      <c r="A37" s="29">
        <v>106</v>
      </c>
      <c r="B37" s="30">
        <v>8</v>
      </c>
      <c r="C37" s="31">
        <v>118</v>
      </c>
      <c r="D37" s="30">
        <v>8</v>
      </c>
      <c r="E37" s="31">
        <v>146</v>
      </c>
      <c r="F37" s="30">
        <v>8</v>
      </c>
      <c r="G37" s="32">
        <v>246</v>
      </c>
      <c r="H37" s="30">
        <v>8</v>
      </c>
      <c r="I37" s="33">
        <v>2250</v>
      </c>
      <c r="J37" s="30">
        <v>8</v>
      </c>
      <c r="K37" s="33">
        <v>4540</v>
      </c>
      <c r="L37" s="30">
        <v>8</v>
      </c>
      <c r="M37" s="34">
        <v>8100</v>
      </c>
      <c r="N37" s="30">
        <v>8</v>
      </c>
    </row>
    <row r="38" spans="1:14" ht="12.75">
      <c r="A38" s="29">
        <v>107</v>
      </c>
      <c r="B38" s="30">
        <v>7</v>
      </c>
      <c r="C38" s="31">
        <v>119</v>
      </c>
      <c r="D38" s="30">
        <v>7</v>
      </c>
      <c r="E38" s="31">
        <v>147</v>
      </c>
      <c r="F38" s="30">
        <v>7</v>
      </c>
      <c r="G38" s="32">
        <v>247</v>
      </c>
      <c r="H38" s="30">
        <v>7</v>
      </c>
      <c r="I38" s="33">
        <v>2251</v>
      </c>
      <c r="J38" s="30">
        <v>7</v>
      </c>
      <c r="K38" s="33">
        <v>4541</v>
      </c>
      <c r="L38" s="30">
        <v>7</v>
      </c>
      <c r="M38" s="34">
        <v>8101</v>
      </c>
      <c r="N38" s="30">
        <v>7</v>
      </c>
    </row>
    <row r="39" spans="1:14" ht="12.75">
      <c r="A39" s="29">
        <v>110</v>
      </c>
      <c r="B39" s="30">
        <v>7</v>
      </c>
      <c r="C39" s="31">
        <v>122</v>
      </c>
      <c r="D39" s="30">
        <v>7</v>
      </c>
      <c r="E39" s="31">
        <v>150</v>
      </c>
      <c r="F39" s="30">
        <v>7</v>
      </c>
      <c r="G39" s="32">
        <v>253</v>
      </c>
      <c r="H39" s="30">
        <v>7</v>
      </c>
      <c r="I39" s="33">
        <v>2300</v>
      </c>
      <c r="J39" s="30">
        <v>7</v>
      </c>
      <c r="K39" s="33">
        <v>5020</v>
      </c>
      <c r="L39" s="30">
        <v>7</v>
      </c>
      <c r="M39" s="34">
        <v>8200</v>
      </c>
      <c r="N39" s="30">
        <v>7</v>
      </c>
    </row>
    <row r="40" spans="1:14" ht="12.75">
      <c r="A40" s="29">
        <v>111</v>
      </c>
      <c r="B40" s="30">
        <v>6</v>
      </c>
      <c r="C40" s="31">
        <v>123</v>
      </c>
      <c r="D40" s="30">
        <v>6</v>
      </c>
      <c r="E40" s="31">
        <v>151</v>
      </c>
      <c r="F40" s="30">
        <v>6</v>
      </c>
      <c r="G40" s="32">
        <v>254</v>
      </c>
      <c r="H40" s="30">
        <v>6</v>
      </c>
      <c r="I40" s="33">
        <v>2301</v>
      </c>
      <c r="J40" s="30">
        <v>6</v>
      </c>
      <c r="K40" s="33">
        <v>5021</v>
      </c>
      <c r="L40" s="30">
        <v>6</v>
      </c>
      <c r="M40" s="34">
        <v>8201</v>
      </c>
      <c r="N40" s="30">
        <v>6</v>
      </c>
    </row>
    <row r="41" spans="1:14" ht="12.75">
      <c r="A41" s="29">
        <v>112</v>
      </c>
      <c r="B41" s="30">
        <v>6</v>
      </c>
      <c r="C41" s="31">
        <v>126</v>
      </c>
      <c r="D41" s="30">
        <v>6</v>
      </c>
      <c r="E41" s="31">
        <v>154</v>
      </c>
      <c r="F41" s="30">
        <v>6</v>
      </c>
      <c r="G41" s="32">
        <v>260</v>
      </c>
      <c r="H41" s="30">
        <v>6</v>
      </c>
      <c r="I41" s="33">
        <v>2350</v>
      </c>
      <c r="J41" s="30">
        <v>6</v>
      </c>
      <c r="K41" s="33">
        <v>5100</v>
      </c>
      <c r="L41" s="30">
        <v>6</v>
      </c>
      <c r="M41" s="34">
        <v>8300</v>
      </c>
      <c r="N41" s="30">
        <v>6</v>
      </c>
    </row>
    <row r="42" spans="1:14" ht="12.75">
      <c r="A42" s="29">
        <v>113</v>
      </c>
      <c r="B42" s="30">
        <v>5</v>
      </c>
      <c r="C42" s="31">
        <v>127</v>
      </c>
      <c r="D42" s="30">
        <v>5</v>
      </c>
      <c r="E42" s="31">
        <v>155</v>
      </c>
      <c r="F42" s="30">
        <v>5</v>
      </c>
      <c r="G42" s="32">
        <v>261</v>
      </c>
      <c r="H42" s="30">
        <v>5</v>
      </c>
      <c r="I42" s="33">
        <v>2351</v>
      </c>
      <c r="J42" s="30">
        <v>5</v>
      </c>
      <c r="K42" s="33">
        <v>5101</v>
      </c>
      <c r="L42" s="30">
        <v>5</v>
      </c>
      <c r="M42" s="34">
        <v>8301</v>
      </c>
      <c r="N42" s="30">
        <v>5</v>
      </c>
    </row>
    <row r="43" spans="1:14" ht="12.75">
      <c r="A43" s="29">
        <v>115</v>
      </c>
      <c r="B43" s="30">
        <v>5</v>
      </c>
      <c r="C43" s="31">
        <v>130</v>
      </c>
      <c r="D43" s="30">
        <v>5</v>
      </c>
      <c r="E43" s="31">
        <v>158</v>
      </c>
      <c r="F43" s="30">
        <v>5</v>
      </c>
      <c r="G43" s="32">
        <v>267</v>
      </c>
      <c r="H43" s="30">
        <v>5</v>
      </c>
      <c r="I43" s="33">
        <v>2400</v>
      </c>
      <c r="J43" s="30">
        <v>5</v>
      </c>
      <c r="K43" s="33">
        <v>5200</v>
      </c>
      <c r="L43" s="30">
        <v>5</v>
      </c>
      <c r="M43" s="34">
        <v>8400</v>
      </c>
      <c r="N43" s="30">
        <v>5</v>
      </c>
    </row>
    <row r="44" spans="1:14" ht="12.75">
      <c r="A44" s="29">
        <v>116</v>
      </c>
      <c r="B44" s="30">
        <v>4</v>
      </c>
      <c r="C44" s="31">
        <v>131</v>
      </c>
      <c r="D44" s="30">
        <v>4</v>
      </c>
      <c r="E44" s="31">
        <v>159</v>
      </c>
      <c r="F44" s="30">
        <v>4</v>
      </c>
      <c r="G44" s="32">
        <v>268</v>
      </c>
      <c r="H44" s="30">
        <v>4</v>
      </c>
      <c r="I44" s="33">
        <v>2401</v>
      </c>
      <c r="J44" s="30">
        <v>4</v>
      </c>
      <c r="K44" s="33">
        <v>5201</v>
      </c>
      <c r="L44" s="30">
        <v>4</v>
      </c>
      <c r="M44" s="34">
        <v>8401</v>
      </c>
      <c r="N44" s="30">
        <v>4</v>
      </c>
    </row>
    <row r="45" spans="1:14" ht="12.75">
      <c r="A45" s="29">
        <v>118</v>
      </c>
      <c r="B45" s="30">
        <v>4</v>
      </c>
      <c r="C45" s="31">
        <v>135</v>
      </c>
      <c r="D45" s="30">
        <v>4</v>
      </c>
      <c r="E45" s="31">
        <v>162</v>
      </c>
      <c r="F45" s="30">
        <v>4</v>
      </c>
      <c r="G45" s="32">
        <v>274</v>
      </c>
      <c r="H45" s="30">
        <v>4</v>
      </c>
      <c r="I45" s="33">
        <v>2450</v>
      </c>
      <c r="J45" s="30">
        <v>4</v>
      </c>
      <c r="K45" s="33">
        <v>5300</v>
      </c>
      <c r="L45" s="30">
        <v>4</v>
      </c>
      <c r="M45" s="34">
        <v>8500</v>
      </c>
      <c r="N45" s="30">
        <v>4</v>
      </c>
    </row>
    <row r="46" spans="1:14" ht="12.75">
      <c r="A46" s="29">
        <v>119</v>
      </c>
      <c r="B46" s="30">
        <v>3</v>
      </c>
      <c r="C46" s="31">
        <v>136</v>
      </c>
      <c r="D46" s="30">
        <v>3</v>
      </c>
      <c r="E46" s="31">
        <v>163</v>
      </c>
      <c r="F46" s="30">
        <v>3</v>
      </c>
      <c r="G46" s="32">
        <v>275</v>
      </c>
      <c r="H46" s="30">
        <v>3</v>
      </c>
      <c r="I46" s="33">
        <v>2451</v>
      </c>
      <c r="J46" s="30">
        <v>3</v>
      </c>
      <c r="K46" s="33">
        <v>5301</v>
      </c>
      <c r="L46" s="30">
        <v>3</v>
      </c>
      <c r="M46" s="34">
        <v>8501</v>
      </c>
      <c r="N46" s="30">
        <v>3</v>
      </c>
    </row>
    <row r="47" spans="1:14" ht="12.75">
      <c r="A47" s="38">
        <v>122</v>
      </c>
      <c r="B47" s="30">
        <v>3</v>
      </c>
      <c r="C47" s="39">
        <v>140</v>
      </c>
      <c r="D47" s="30">
        <v>3</v>
      </c>
      <c r="E47" s="39">
        <v>166</v>
      </c>
      <c r="F47" s="30">
        <v>3</v>
      </c>
      <c r="G47" s="40">
        <v>281</v>
      </c>
      <c r="H47" s="30">
        <v>3</v>
      </c>
      <c r="I47" s="41">
        <v>2500</v>
      </c>
      <c r="J47" s="30">
        <v>3</v>
      </c>
      <c r="K47" s="41">
        <v>5400</v>
      </c>
      <c r="L47" s="30">
        <v>3</v>
      </c>
      <c r="M47" s="42">
        <v>9000</v>
      </c>
      <c r="N47" s="30">
        <v>3</v>
      </c>
    </row>
    <row r="48" spans="1:14" ht="12.75">
      <c r="A48" s="38">
        <v>123</v>
      </c>
      <c r="B48" s="30">
        <v>2</v>
      </c>
      <c r="C48" s="39">
        <v>141</v>
      </c>
      <c r="D48" s="30">
        <v>2</v>
      </c>
      <c r="E48" s="39">
        <v>167</v>
      </c>
      <c r="F48" s="30">
        <v>2</v>
      </c>
      <c r="G48" s="40">
        <v>282</v>
      </c>
      <c r="H48" s="30">
        <v>2</v>
      </c>
      <c r="I48" s="41">
        <v>2501</v>
      </c>
      <c r="J48" s="30">
        <v>2</v>
      </c>
      <c r="K48" s="41">
        <v>5401</v>
      </c>
      <c r="L48" s="30">
        <v>2</v>
      </c>
      <c r="M48" s="42">
        <v>9001</v>
      </c>
      <c r="N48" s="30">
        <v>2</v>
      </c>
    </row>
    <row r="49" spans="1:14" ht="12.75">
      <c r="A49" s="38">
        <v>126</v>
      </c>
      <c r="B49" s="30">
        <v>2</v>
      </c>
      <c r="C49" s="39">
        <v>145</v>
      </c>
      <c r="D49" s="30">
        <v>2</v>
      </c>
      <c r="E49" s="39">
        <v>170</v>
      </c>
      <c r="F49" s="30">
        <v>2</v>
      </c>
      <c r="G49" s="40">
        <v>288</v>
      </c>
      <c r="H49" s="30">
        <v>2</v>
      </c>
      <c r="I49" s="41">
        <v>2550</v>
      </c>
      <c r="J49" s="30">
        <v>2</v>
      </c>
      <c r="K49" s="41">
        <v>5450</v>
      </c>
      <c r="L49" s="30">
        <v>2</v>
      </c>
      <c r="M49" s="42">
        <v>9100</v>
      </c>
      <c r="N49" s="30">
        <v>2</v>
      </c>
    </row>
    <row r="50" spans="1:14" ht="13.5" thickBot="1">
      <c r="A50" s="43">
        <v>127</v>
      </c>
      <c r="B50" s="30">
        <v>1</v>
      </c>
      <c r="C50" s="44">
        <v>146</v>
      </c>
      <c r="D50" s="30">
        <v>1</v>
      </c>
      <c r="E50" s="44">
        <v>171</v>
      </c>
      <c r="F50" s="30">
        <v>2</v>
      </c>
      <c r="G50" s="45">
        <v>289</v>
      </c>
      <c r="H50" s="30">
        <v>1</v>
      </c>
      <c r="I50" s="46">
        <v>2551</v>
      </c>
      <c r="J50" s="30">
        <v>1</v>
      </c>
      <c r="K50" s="46">
        <v>5451</v>
      </c>
      <c r="L50" s="30">
        <v>1</v>
      </c>
      <c r="M50" s="47">
        <v>9101</v>
      </c>
      <c r="N50" s="30">
        <v>1</v>
      </c>
    </row>
    <row r="51" spans="1:14" ht="13.5" thickTop="1">
      <c r="A51" s="48" t="s">
        <v>3</v>
      </c>
      <c r="B51" s="49" t="s">
        <v>13</v>
      </c>
      <c r="C51" s="48" t="s">
        <v>20</v>
      </c>
      <c r="D51" s="49" t="s">
        <v>13</v>
      </c>
      <c r="E51" s="48" t="s">
        <v>26</v>
      </c>
      <c r="F51" s="49" t="s">
        <v>13</v>
      </c>
      <c r="G51" s="48" t="s">
        <v>21</v>
      </c>
      <c r="H51" s="49" t="s">
        <v>13</v>
      </c>
      <c r="I51" s="50" t="s">
        <v>5</v>
      </c>
      <c r="J51" s="49" t="s">
        <v>13</v>
      </c>
      <c r="K51" s="50" t="s">
        <v>22</v>
      </c>
      <c r="L51" s="49" t="s">
        <v>13</v>
      </c>
      <c r="M51" s="50" t="s">
        <v>23</v>
      </c>
      <c r="N51" s="49" t="s">
        <v>13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H51"/>
  <sheetViews>
    <sheetView zoomScalePageLayoutView="0" workbookViewId="0" topLeftCell="R7">
      <selection activeCell="W8" sqref="W8"/>
    </sheetView>
  </sheetViews>
  <sheetFormatPr defaultColWidth="8.625" defaultRowHeight="15.75"/>
  <cols>
    <col min="1" max="1" width="4.625" style="71" hidden="1" customWidth="1"/>
    <col min="2" max="2" width="4.125" style="63" hidden="1" customWidth="1"/>
    <col min="3" max="3" width="4.625" style="71" hidden="1" customWidth="1"/>
    <col min="4" max="4" width="4.125" style="63" hidden="1" customWidth="1"/>
    <col min="5" max="5" width="6.75390625" style="71" hidden="1" customWidth="1"/>
    <col min="6" max="6" width="4.125" style="63" hidden="1" customWidth="1"/>
    <col min="7" max="7" width="5.50390625" style="71" hidden="1" customWidth="1"/>
    <col min="8" max="8" width="4.125" style="63" hidden="1" customWidth="1"/>
    <col min="9" max="9" width="5.50390625" style="72" hidden="1" customWidth="1"/>
    <col min="10" max="10" width="4.125" style="63" hidden="1" customWidth="1"/>
    <col min="11" max="11" width="6.375" style="72" hidden="1" customWidth="1"/>
    <col min="12" max="12" width="4.125" style="63" hidden="1" customWidth="1"/>
    <col min="13" max="13" width="6.375" style="72" hidden="1" customWidth="1"/>
    <col min="14" max="14" width="4.125" style="63" hidden="1" customWidth="1"/>
    <col min="15" max="15" width="11.125" style="72" hidden="1" customWidth="1"/>
    <col min="16" max="16" width="4.125" style="63" hidden="1" customWidth="1"/>
    <col min="17" max="17" width="11.125" style="72" hidden="1" customWidth="1"/>
    <col min="18" max="18" width="4.125" style="63" bestFit="1" customWidth="1"/>
    <col min="19" max="19" width="9.875" style="73" bestFit="1" customWidth="1"/>
    <col min="20" max="20" width="4.125" style="63" bestFit="1" customWidth="1"/>
    <col min="21" max="21" width="4.875" style="73" bestFit="1" customWidth="1"/>
    <col min="22" max="22" width="4.125" style="63" bestFit="1" customWidth="1"/>
    <col min="23" max="23" width="8.50390625" style="73" bestFit="1" customWidth="1"/>
    <col min="24" max="24" width="4.125" style="63" bestFit="1" customWidth="1"/>
    <col min="25" max="25" width="7.375" style="73" bestFit="1" customWidth="1"/>
    <col min="26" max="26" width="4.125" style="63" bestFit="1" customWidth="1"/>
    <col min="27" max="27" width="6.00390625" style="73" bestFit="1" customWidth="1"/>
    <col min="28" max="28" width="4.125" style="63" bestFit="1" customWidth="1"/>
    <col min="29" max="29" width="7.00390625" style="73" customWidth="1"/>
    <col min="30" max="30" width="4.125" style="63" bestFit="1" customWidth="1"/>
    <col min="31" max="31" width="8.25390625" style="73" bestFit="1" customWidth="1"/>
    <col min="32" max="32" width="4.125" style="63" bestFit="1" customWidth="1"/>
    <col min="33" max="33" width="8.75390625" style="73" bestFit="1" customWidth="1"/>
    <col min="34" max="34" width="4.125" style="63" bestFit="1" customWidth="1"/>
    <col min="35" max="16384" width="8.625" style="63" customWidth="1"/>
  </cols>
  <sheetData>
    <row r="1" spans="1:34" s="58" customFormat="1" ht="13.5" thickBot="1">
      <c r="A1" s="54" t="s">
        <v>3</v>
      </c>
      <c r="B1" s="55" t="s">
        <v>13</v>
      </c>
      <c r="C1" s="54" t="s">
        <v>20</v>
      </c>
      <c r="D1" s="55" t="s">
        <v>13</v>
      </c>
      <c r="E1" s="54" t="s">
        <v>26</v>
      </c>
      <c r="F1" s="55" t="s">
        <v>13</v>
      </c>
      <c r="G1" s="54" t="s">
        <v>21</v>
      </c>
      <c r="H1" s="55" t="s">
        <v>13</v>
      </c>
      <c r="I1" s="56" t="s">
        <v>5</v>
      </c>
      <c r="J1" s="55" t="s">
        <v>13</v>
      </c>
      <c r="K1" s="56" t="s">
        <v>22</v>
      </c>
      <c r="L1" s="55" t="s">
        <v>13</v>
      </c>
      <c r="M1" s="56" t="s">
        <v>33</v>
      </c>
      <c r="N1" s="55" t="s">
        <v>13</v>
      </c>
      <c r="O1" s="56" t="s">
        <v>23</v>
      </c>
      <c r="P1" s="55" t="s">
        <v>13</v>
      </c>
      <c r="Q1" s="56" t="s">
        <v>34</v>
      </c>
      <c r="R1" s="55" t="s">
        <v>13</v>
      </c>
      <c r="S1" s="57" t="s">
        <v>27</v>
      </c>
      <c r="T1" s="55" t="s">
        <v>13</v>
      </c>
      <c r="U1" s="57" t="s">
        <v>35</v>
      </c>
      <c r="V1" s="55" t="s">
        <v>13</v>
      </c>
      <c r="W1" s="57" t="s">
        <v>28</v>
      </c>
      <c r="X1" s="55" t="s">
        <v>13</v>
      </c>
      <c r="Y1" s="57" t="s">
        <v>29</v>
      </c>
      <c r="Z1" s="55" t="s">
        <v>13</v>
      </c>
      <c r="AA1" s="57" t="s">
        <v>30</v>
      </c>
      <c r="AB1" s="55" t="s">
        <v>13</v>
      </c>
      <c r="AC1" s="57" t="s">
        <v>31</v>
      </c>
      <c r="AD1" s="55" t="s">
        <v>13</v>
      </c>
      <c r="AE1" s="57" t="s">
        <v>32</v>
      </c>
      <c r="AF1" s="55" t="s">
        <v>13</v>
      </c>
      <c r="AG1" s="57" t="s">
        <v>36</v>
      </c>
      <c r="AH1" s="55" t="s">
        <v>13</v>
      </c>
    </row>
    <row r="2" spans="1:34" ht="13.5" thickTop="1">
      <c r="A2" s="59">
        <v>0</v>
      </c>
      <c r="B2" s="60">
        <v>25</v>
      </c>
      <c r="C2" s="59">
        <v>0</v>
      </c>
      <c r="D2" s="60">
        <v>25</v>
      </c>
      <c r="E2" s="59">
        <v>0</v>
      </c>
      <c r="F2" s="60">
        <v>25</v>
      </c>
      <c r="G2" s="59">
        <v>0</v>
      </c>
      <c r="H2" s="60">
        <v>25</v>
      </c>
      <c r="I2" s="61">
        <v>0</v>
      </c>
      <c r="J2" s="60">
        <v>25</v>
      </c>
      <c r="K2" s="61">
        <v>0</v>
      </c>
      <c r="L2" s="60">
        <v>25</v>
      </c>
      <c r="M2" s="61">
        <v>0</v>
      </c>
      <c r="N2" s="60">
        <v>25</v>
      </c>
      <c r="O2" s="61">
        <v>0</v>
      </c>
      <c r="P2" s="60">
        <v>25</v>
      </c>
      <c r="Q2" s="61">
        <v>0</v>
      </c>
      <c r="R2" s="60">
        <v>25</v>
      </c>
      <c r="S2" s="62">
        <v>0</v>
      </c>
      <c r="T2" s="60">
        <v>1</v>
      </c>
      <c r="U2" s="62">
        <v>0</v>
      </c>
      <c r="V2" s="60">
        <v>1</v>
      </c>
      <c r="W2" s="62">
        <v>0</v>
      </c>
      <c r="X2" s="60">
        <v>1</v>
      </c>
      <c r="Y2" s="62">
        <v>0</v>
      </c>
      <c r="Z2" s="60">
        <v>1</v>
      </c>
      <c r="AA2" s="62">
        <v>0</v>
      </c>
      <c r="AB2" s="60">
        <v>1</v>
      </c>
      <c r="AC2" s="62">
        <v>0</v>
      </c>
      <c r="AD2" s="60">
        <v>1</v>
      </c>
      <c r="AE2" s="62">
        <v>0</v>
      </c>
      <c r="AF2" s="60">
        <v>1</v>
      </c>
      <c r="AG2" s="62">
        <v>0</v>
      </c>
      <c r="AH2" s="60">
        <v>1</v>
      </c>
    </row>
    <row r="3" spans="1:34" ht="12.75">
      <c r="A3" s="19">
        <v>68</v>
      </c>
      <c r="B3" s="64">
        <v>25</v>
      </c>
      <c r="C3" s="19">
        <v>79</v>
      </c>
      <c r="D3" s="64">
        <v>25</v>
      </c>
      <c r="E3" s="19">
        <v>87</v>
      </c>
      <c r="F3" s="64">
        <v>25</v>
      </c>
      <c r="G3" s="19">
        <v>154</v>
      </c>
      <c r="H3" s="64">
        <v>25</v>
      </c>
      <c r="I3" s="65">
        <v>1240</v>
      </c>
      <c r="J3" s="64">
        <v>25</v>
      </c>
      <c r="K3" s="65">
        <v>3080</v>
      </c>
      <c r="L3" s="64">
        <v>25</v>
      </c>
      <c r="M3" s="65">
        <v>7000</v>
      </c>
      <c r="N3" s="64">
        <v>25</v>
      </c>
      <c r="O3" s="65">
        <v>5100</v>
      </c>
      <c r="P3" s="64">
        <v>25</v>
      </c>
      <c r="Q3" s="65">
        <v>11300</v>
      </c>
      <c r="R3" s="64">
        <v>25</v>
      </c>
      <c r="S3" s="66">
        <v>210</v>
      </c>
      <c r="T3" s="64">
        <v>2</v>
      </c>
      <c r="U3" s="66">
        <v>500</v>
      </c>
      <c r="V3" s="64">
        <v>2</v>
      </c>
      <c r="W3" s="66">
        <v>80</v>
      </c>
      <c r="X3" s="64">
        <v>2</v>
      </c>
      <c r="Y3" s="62">
        <v>20</v>
      </c>
      <c r="Z3" s="64">
        <v>2</v>
      </c>
      <c r="AA3" s="66">
        <v>400</v>
      </c>
      <c r="AB3" s="64">
        <v>2</v>
      </c>
      <c r="AC3" s="66">
        <v>200</v>
      </c>
      <c r="AD3" s="64">
        <v>2</v>
      </c>
      <c r="AE3" s="66">
        <v>500</v>
      </c>
      <c r="AF3" s="64">
        <v>2</v>
      </c>
      <c r="AG3" s="66">
        <v>300</v>
      </c>
      <c r="AH3" s="64">
        <v>2</v>
      </c>
    </row>
    <row r="4" spans="1:34" ht="12.75">
      <c r="A4" s="19"/>
      <c r="B4" s="64"/>
      <c r="C4" s="19">
        <v>80</v>
      </c>
      <c r="D4" s="64">
        <v>24</v>
      </c>
      <c r="E4" s="19">
        <v>88</v>
      </c>
      <c r="F4" s="64">
        <v>24</v>
      </c>
      <c r="G4" s="19">
        <v>155</v>
      </c>
      <c r="H4" s="64">
        <v>24</v>
      </c>
      <c r="I4" s="65">
        <v>1241</v>
      </c>
      <c r="J4" s="64">
        <v>24</v>
      </c>
      <c r="K4" s="65">
        <v>9081</v>
      </c>
      <c r="L4" s="64">
        <v>24</v>
      </c>
      <c r="M4" s="65">
        <v>7001</v>
      </c>
      <c r="N4" s="64">
        <v>24</v>
      </c>
      <c r="O4" s="65">
        <v>5101</v>
      </c>
      <c r="P4" s="64">
        <v>24</v>
      </c>
      <c r="Q4" s="65">
        <v>11301</v>
      </c>
      <c r="R4" s="64">
        <v>24</v>
      </c>
      <c r="S4" s="66"/>
      <c r="T4" s="64"/>
      <c r="U4" s="66"/>
      <c r="V4" s="64"/>
      <c r="W4" s="66"/>
      <c r="X4" s="64"/>
      <c r="Y4" s="66"/>
      <c r="Z4" s="64"/>
      <c r="AA4" s="66"/>
      <c r="AB4" s="64"/>
      <c r="AC4" s="66"/>
      <c r="AD4" s="64"/>
      <c r="AE4" s="66"/>
      <c r="AF4" s="64"/>
      <c r="AG4" s="66"/>
      <c r="AH4" s="64"/>
    </row>
    <row r="5" spans="1:34" ht="12.75">
      <c r="A5" s="19">
        <v>69</v>
      </c>
      <c r="B5" s="64">
        <v>24</v>
      </c>
      <c r="C5" s="19">
        <v>81</v>
      </c>
      <c r="D5" s="64">
        <v>24</v>
      </c>
      <c r="E5" s="19">
        <v>89</v>
      </c>
      <c r="F5" s="64">
        <v>24</v>
      </c>
      <c r="G5" s="19">
        <v>157</v>
      </c>
      <c r="H5" s="64">
        <v>24</v>
      </c>
      <c r="I5" s="65">
        <v>1260</v>
      </c>
      <c r="J5" s="64">
        <v>24</v>
      </c>
      <c r="K5" s="65">
        <v>3120</v>
      </c>
      <c r="L5" s="64">
        <v>24</v>
      </c>
      <c r="M5" s="65">
        <v>7100</v>
      </c>
      <c r="N5" s="64">
        <v>24</v>
      </c>
      <c r="O5" s="65">
        <v>5200</v>
      </c>
      <c r="P5" s="64">
        <v>24</v>
      </c>
      <c r="Q5" s="65">
        <v>11550</v>
      </c>
      <c r="R5" s="64">
        <v>24</v>
      </c>
      <c r="S5" s="66">
        <v>230</v>
      </c>
      <c r="T5" s="64">
        <v>3</v>
      </c>
      <c r="U5" s="66">
        <v>550</v>
      </c>
      <c r="V5" s="64">
        <v>3</v>
      </c>
      <c r="W5" s="66">
        <v>85</v>
      </c>
      <c r="X5" s="64">
        <v>3</v>
      </c>
      <c r="Y5" s="62">
        <v>30</v>
      </c>
      <c r="Z5" s="64">
        <v>3</v>
      </c>
      <c r="AA5" s="66">
        <v>440</v>
      </c>
      <c r="AB5" s="64">
        <v>3</v>
      </c>
      <c r="AC5" s="66">
        <v>300</v>
      </c>
      <c r="AD5" s="64">
        <v>3</v>
      </c>
      <c r="AE5" s="66">
        <v>600</v>
      </c>
      <c r="AF5" s="64">
        <v>3</v>
      </c>
      <c r="AG5" s="66">
        <v>400</v>
      </c>
      <c r="AH5" s="64">
        <v>3</v>
      </c>
    </row>
    <row r="6" spans="1:34" ht="12.75">
      <c r="A6" s="19"/>
      <c r="B6" s="64"/>
      <c r="C6" s="19">
        <v>82</v>
      </c>
      <c r="D6" s="64">
        <v>23</v>
      </c>
      <c r="E6" s="19">
        <v>90</v>
      </c>
      <c r="F6" s="64">
        <v>23</v>
      </c>
      <c r="G6" s="19">
        <v>158</v>
      </c>
      <c r="H6" s="64">
        <v>23</v>
      </c>
      <c r="I6" s="65">
        <v>1261</v>
      </c>
      <c r="J6" s="64">
        <v>23</v>
      </c>
      <c r="K6" s="65">
        <v>3121</v>
      </c>
      <c r="L6" s="64">
        <v>23</v>
      </c>
      <c r="M6" s="65">
        <v>7101</v>
      </c>
      <c r="N6" s="64">
        <v>23</v>
      </c>
      <c r="O6" s="65">
        <v>5201</v>
      </c>
      <c r="P6" s="64">
        <v>23</v>
      </c>
      <c r="Q6" s="65">
        <v>11551</v>
      </c>
      <c r="R6" s="64">
        <v>23</v>
      </c>
      <c r="S6" s="66"/>
      <c r="T6" s="64"/>
      <c r="U6" s="66"/>
      <c r="V6" s="64"/>
      <c r="W6" s="66"/>
      <c r="X6" s="64"/>
      <c r="Y6" s="66"/>
      <c r="Z6" s="64"/>
      <c r="AA6" s="66"/>
      <c r="AB6" s="64"/>
      <c r="AC6" s="66"/>
      <c r="AD6" s="64"/>
      <c r="AE6" s="66"/>
      <c r="AF6" s="64"/>
      <c r="AG6" s="66"/>
      <c r="AH6" s="64"/>
    </row>
    <row r="7" spans="1:34" ht="12.75">
      <c r="A7" s="19">
        <v>70</v>
      </c>
      <c r="B7" s="64">
        <v>23</v>
      </c>
      <c r="C7" s="19">
        <v>83</v>
      </c>
      <c r="D7" s="64">
        <v>23</v>
      </c>
      <c r="E7" s="19">
        <v>91</v>
      </c>
      <c r="F7" s="64">
        <v>23</v>
      </c>
      <c r="G7" s="19">
        <v>160</v>
      </c>
      <c r="H7" s="64">
        <v>23</v>
      </c>
      <c r="I7" s="65">
        <v>1280</v>
      </c>
      <c r="J7" s="64">
        <v>23</v>
      </c>
      <c r="K7" s="65">
        <v>3160</v>
      </c>
      <c r="L7" s="64">
        <v>23</v>
      </c>
      <c r="M7" s="65">
        <v>7200</v>
      </c>
      <c r="N7" s="64">
        <v>23</v>
      </c>
      <c r="O7" s="65">
        <v>5300</v>
      </c>
      <c r="P7" s="64">
        <v>23</v>
      </c>
      <c r="Q7" s="65">
        <v>12100</v>
      </c>
      <c r="R7" s="64">
        <v>23</v>
      </c>
      <c r="S7" s="66">
        <v>240</v>
      </c>
      <c r="T7" s="64">
        <v>4</v>
      </c>
      <c r="U7" s="66">
        <v>575</v>
      </c>
      <c r="V7" s="64">
        <v>4</v>
      </c>
      <c r="W7" s="66"/>
      <c r="X7" s="64">
        <v>4</v>
      </c>
      <c r="Y7" s="62">
        <v>40</v>
      </c>
      <c r="Z7" s="64">
        <v>4</v>
      </c>
      <c r="AA7" s="66">
        <v>480</v>
      </c>
      <c r="AB7" s="64">
        <v>4</v>
      </c>
      <c r="AC7" s="66">
        <v>400</v>
      </c>
      <c r="AD7" s="64">
        <v>4</v>
      </c>
      <c r="AE7" s="66">
        <v>700</v>
      </c>
      <c r="AF7" s="64">
        <v>4</v>
      </c>
      <c r="AG7" s="66">
        <v>500</v>
      </c>
      <c r="AH7" s="64">
        <v>4</v>
      </c>
    </row>
    <row r="8" spans="1:34" ht="12.75">
      <c r="A8" s="19">
        <v>71</v>
      </c>
      <c r="B8" s="64">
        <v>22</v>
      </c>
      <c r="C8" s="19">
        <v>84</v>
      </c>
      <c r="D8" s="64">
        <v>22</v>
      </c>
      <c r="E8" s="19">
        <v>92</v>
      </c>
      <c r="F8" s="64">
        <v>22</v>
      </c>
      <c r="G8" s="19">
        <v>161</v>
      </c>
      <c r="H8" s="64">
        <v>22</v>
      </c>
      <c r="I8" s="65">
        <v>1281</v>
      </c>
      <c r="J8" s="64">
        <v>22</v>
      </c>
      <c r="K8" s="65">
        <v>3161</v>
      </c>
      <c r="L8" s="64">
        <v>22</v>
      </c>
      <c r="M8" s="65">
        <v>7201</v>
      </c>
      <c r="N8" s="64">
        <v>22</v>
      </c>
      <c r="O8" s="65">
        <v>5301</v>
      </c>
      <c r="P8" s="64">
        <v>22</v>
      </c>
      <c r="Q8" s="65">
        <v>12101</v>
      </c>
      <c r="R8" s="64">
        <v>22</v>
      </c>
      <c r="S8" s="66"/>
      <c r="T8" s="64"/>
      <c r="U8" s="66"/>
      <c r="V8" s="64"/>
      <c r="W8" s="66"/>
      <c r="X8" s="64"/>
      <c r="Y8" s="66"/>
      <c r="Z8" s="64"/>
      <c r="AA8" s="66"/>
      <c r="AB8" s="64"/>
      <c r="AC8" s="66"/>
      <c r="AD8" s="64"/>
      <c r="AE8" s="66"/>
      <c r="AF8" s="64"/>
      <c r="AG8" s="66"/>
      <c r="AH8" s="64"/>
    </row>
    <row r="9" spans="1:34" ht="12.75">
      <c r="A9" s="19">
        <v>72</v>
      </c>
      <c r="B9" s="64">
        <v>22</v>
      </c>
      <c r="C9" s="19">
        <v>85</v>
      </c>
      <c r="D9" s="64">
        <v>22</v>
      </c>
      <c r="E9" s="19">
        <v>94</v>
      </c>
      <c r="F9" s="64">
        <v>22</v>
      </c>
      <c r="G9" s="19">
        <v>163</v>
      </c>
      <c r="H9" s="64">
        <v>22</v>
      </c>
      <c r="I9" s="65">
        <v>1300</v>
      </c>
      <c r="J9" s="64">
        <v>22</v>
      </c>
      <c r="K9" s="65">
        <v>3200</v>
      </c>
      <c r="L9" s="64">
        <v>22</v>
      </c>
      <c r="M9" s="65">
        <v>7300</v>
      </c>
      <c r="N9" s="64">
        <v>22</v>
      </c>
      <c r="O9" s="65">
        <v>5400</v>
      </c>
      <c r="P9" s="64">
        <v>22</v>
      </c>
      <c r="Q9" s="65">
        <v>12250</v>
      </c>
      <c r="R9" s="64">
        <v>22</v>
      </c>
      <c r="S9" s="66">
        <v>250</v>
      </c>
      <c r="T9" s="64">
        <v>5</v>
      </c>
      <c r="U9" s="66">
        <v>600</v>
      </c>
      <c r="V9" s="64">
        <v>5</v>
      </c>
      <c r="W9" s="66">
        <v>90</v>
      </c>
      <c r="X9" s="64">
        <v>5</v>
      </c>
      <c r="Y9" s="62">
        <v>50</v>
      </c>
      <c r="Z9" s="64">
        <v>5</v>
      </c>
      <c r="AA9" s="66">
        <v>520</v>
      </c>
      <c r="AB9" s="64">
        <v>5</v>
      </c>
      <c r="AC9" s="66">
        <v>500</v>
      </c>
      <c r="AD9" s="64">
        <v>5</v>
      </c>
      <c r="AE9" s="66">
        <v>800</v>
      </c>
      <c r="AF9" s="64">
        <v>5</v>
      </c>
      <c r="AG9" s="66">
        <v>600</v>
      </c>
      <c r="AH9" s="64">
        <v>5</v>
      </c>
    </row>
    <row r="10" spans="1:34" ht="12.75">
      <c r="A10" s="19">
        <v>73</v>
      </c>
      <c r="B10" s="64">
        <v>21</v>
      </c>
      <c r="C10" s="19">
        <v>86</v>
      </c>
      <c r="D10" s="64">
        <v>21</v>
      </c>
      <c r="E10" s="19">
        <v>95</v>
      </c>
      <c r="F10" s="64">
        <v>21</v>
      </c>
      <c r="G10" s="19">
        <v>164</v>
      </c>
      <c r="H10" s="64">
        <v>21</v>
      </c>
      <c r="I10" s="65">
        <v>1301</v>
      </c>
      <c r="J10" s="64">
        <v>21</v>
      </c>
      <c r="K10" s="65">
        <v>3201</v>
      </c>
      <c r="L10" s="64">
        <v>21</v>
      </c>
      <c r="M10" s="65">
        <v>7301</v>
      </c>
      <c r="N10" s="64">
        <v>21</v>
      </c>
      <c r="O10" s="65">
        <v>5401</v>
      </c>
      <c r="P10" s="64">
        <v>21</v>
      </c>
      <c r="Q10" s="65">
        <v>12251</v>
      </c>
      <c r="R10" s="64">
        <v>21</v>
      </c>
      <c r="S10" s="66"/>
      <c r="T10" s="64"/>
      <c r="U10" s="66"/>
      <c r="V10" s="64"/>
      <c r="W10" s="66"/>
      <c r="X10" s="64"/>
      <c r="Y10" s="66"/>
      <c r="Z10" s="64"/>
      <c r="AA10" s="66"/>
      <c r="AB10" s="64"/>
      <c r="AC10" s="66"/>
      <c r="AD10" s="64"/>
      <c r="AE10" s="66"/>
      <c r="AF10" s="64"/>
      <c r="AG10" s="66"/>
      <c r="AH10" s="64"/>
    </row>
    <row r="11" spans="1:34" ht="12.75">
      <c r="A11" s="19">
        <v>74</v>
      </c>
      <c r="B11" s="64">
        <v>21</v>
      </c>
      <c r="C11" s="19">
        <v>87</v>
      </c>
      <c r="D11" s="64">
        <v>21</v>
      </c>
      <c r="E11" s="19">
        <v>97</v>
      </c>
      <c r="F11" s="64">
        <v>21</v>
      </c>
      <c r="G11" s="19">
        <v>166</v>
      </c>
      <c r="H11" s="64">
        <v>21</v>
      </c>
      <c r="I11" s="65">
        <v>1320</v>
      </c>
      <c r="J11" s="64">
        <v>21</v>
      </c>
      <c r="K11" s="65">
        <v>3250</v>
      </c>
      <c r="L11" s="64">
        <v>21</v>
      </c>
      <c r="M11" s="65">
        <v>7400</v>
      </c>
      <c r="N11" s="64">
        <v>21</v>
      </c>
      <c r="O11" s="65">
        <v>5500</v>
      </c>
      <c r="P11" s="64">
        <v>21</v>
      </c>
      <c r="Q11" s="65">
        <v>12400</v>
      </c>
      <c r="R11" s="64">
        <v>21</v>
      </c>
      <c r="S11" s="66">
        <v>260</v>
      </c>
      <c r="T11" s="64">
        <v>6</v>
      </c>
      <c r="U11" s="66">
        <v>625</v>
      </c>
      <c r="V11" s="64">
        <v>6</v>
      </c>
      <c r="W11" s="66"/>
      <c r="X11" s="64">
        <v>6</v>
      </c>
      <c r="Y11" s="62">
        <v>60</v>
      </c>
      <c r="Z11" s="64">
        <v>6</v>
      </c>
      <c r="AA11" s="66">
        <v>560</v>
      </c>
      <c r="AB11" s="64">
        <v>6</v>
      </c>
      <c r="AC11" s="66">
        <v>600</v>
      </c>
      <c r="AD11" s="64">
        <v>6</v>
      </c>
      <c r="AE11" s="66">
        <v>900</v>
      </c>
      <c r="AF11" s="64">
        <v>6</v>
      </c>
      <c r="AG11" s="66">
        <v>700</v>
      </c>
      <c r="AH11" s="64">
        <v>6</v>
      </c>
    </row>
    <row r="12" spans="1:34" ht="12.75">
      <c r="A12" s="19">
        <v>75</v>
      </c>
      <c r="B12" s="64">
        <v>20</v>
      </c>
      <c r="C12" s="19">
        <v>88</v>
      </c>
      <c r="D12" s="64">
        <v>20</v>
      </c>
      <c r="E12" s="19">
        <v>98</v>
      </c>
      <c r="F12" s="64">
        <v>20</v>
      </c>
      <c r="G12" s="19">
        <v>167</v>
      </c>
      <c r="H12" s="64">
        <v>20</v>
      </c>
      <c r="I12" s="65">
        <v>1321</v>
      </c>
      <c r="J12" s="64">
        <v>20</v>
      </c>
      <c r="K12" s="65">
        <v>3251</v>
      </c>
      <c r="L12" s="64">
        <v>20</v>
      </c>
      <c r="M12" s="65">
        <v>7401</v>
      </c>
      <c r="N12" s="64">
        <v>20</v>
      </c>
      <c r="O12" s="65">
        <v>5501</v>
      </c>
      <c r="P12" s="64">
        <v>20</v>
      </c>
      <c r="Q12" s="65">
        <v>12401</v>
      </c>
      <c r="R12" s="64">
        <v>20</v>
      </c>
      <c r="S12" s="66"/>
      <c r="T12" s="64"/>
      <c r="U12" s="66"/>
      <c r="V12" s="64"/>
      <c r="W12" s="66"/>
      <c r="X12" s="64"/>
      <c r="Y12" s="66"/>
      <c r="Z12" s="64"/>
      <c r="AA12" s="66"/>
      <c r="AB12" s="64"/>
      <c r="AC12" s="66"/>
      <c r="AD12" s="64"/>
      <c r="AE12" s="66"/>
      <c r="AF12" s="64"/>
      <c r="AG12" s="66"/>
      <c r="AH12" s="64"/>
    </row>
    <row r="13" spans="1:34" ht="12.75">
      <c r="A13" s="19">
        <v>76</v>
      </c>
      <c r="B13" s="64">
        <v>20</v>
      </c>
      <c r="C13" s="19">
        <v>89</v>
      </c>
      <c r="D13" s="64">
        <v>20</v>
      </c>
      <c r="E13" s="19">
        <v>100</v>
      </c>
      <c r="F13" s="64">
        <v>20</v>
      </c>
      <c r="G13" s="19">
        <v>170</v>
      </c>
      <c r="H13" s="64">
        <v>20</v>
      </c>
      <c r="I13" s="65">
        <v>1340</v>
      </c>
      <c r="J13" s="64">
        <v>20</v>
      </c>
      <c r="K13" s="65">
        <v>3300</v>
      </c>
      <c r="L13" s="64">
        <v>20</v>
      </c>
      <c r="M13" s="65">
        <v>7500</v>
      </c>
      <c r="N13" s="64">
        <v>20</v>
      </c>
      <c r="O13" s="65">
        <v>6000</v>
      </c>
      <c r="P13" s="64">
        <v>20</v>
      </c>
      <c r="Q13" s="65">
        <v>12550</v>
      </c>
      <c r="R13" s="64">
        <v>20</v>
      </c>
      <c r="S13" s="66">
        <v>270</v>
      </c>
      <c r="T13" s="64">
        <v>7</v>
      </c>
      <c r="U13" s="66">
        <v>650</v>
      </c>
      <c r="V13" s="64">
        <v>7</v>
      </c>
      <c r="W13" s="66">
        <v>95</v>
      </c>
      <c r="X13" s="64">
        <v>7</v>
      </c>
      <c r="Y13" s="62">
        <v>70</v>
      </c>
      <c r="Z13" s="64">
        <v>7</v>
      </c>
      <c r="AA13" s="66">
        <v>600</v>
      </c>
      <c r="AB13" s="64">
        <v>7</v>
      </c>
      <c r="AC13" s="66">
        <v>700</v>
      </c>
      <c r="AD13" s="64">
        <v>7</v>
      </c>
      <c r="AE13" s="66">
        <v>1000</v>
      </c>
      <c r="AF13" s="64">
        <v>7</v>
      </c>
      <c r="AG13" s="66">
        <v>800</v>
      </c>
      <c r="AH13" s="64">
        <v>7</v>
      </c>
    </row>
    <row r="14" spans="1:34" ht="12.75">
      <c r="A14" s="19">
        <v>77</v>
      </c>
      <c r="B14" s="64">
        <v>19</v>
      </c>
      <c r="C14" s="19">
        <v>90</v>
      </c>
      <c r="D14" s="64">
        <v>19</v>
      </c>
      <c r="E14" s="19">
        <v>101</v>
      </c>
      <c r="F14" s="64">
        <v>19</v>
      </c>
      <c r="G14" s="19">
        <v>171</v>
      </c>
      <c r="H14" s="64">
        <v>19</v>
      </c>
      <c r="I14" s="65">
        <v>1341</v>
      </c>
      <c r="J14" s="64">
        <v>19</v>
      </c>
      <c r="K14" s="65">
        <v>3301</v>
      </c>
      <c r="L14" s="64">
        <v>19</v>
      </c>
      <c r="M14" s="65">
        <v>7501</v>
      </c>
      <c r="N14" s="64">
        <v>19</v>
      </c>
      <c r="O14" s="65">
        <v>6001</v>
      </c>
      <c r="P14" s="64">
        <v>19</v>
      </c>
      <c r="Q14" s="65">
        <v>12551</v>
      </c>
      <c r="R14" s="64">
        <v>19</v>
      </c>
      <c r="S14" s="66"/>
      <c r="T14" s="64"/>
      <c r="U14" s="66"/>
      <c r="V14" s="64"/>
      <c r="W14" s="66"/>
      <c r="X14" s="64"/>
      <c r="Y14" s="66"/>
      <c r="Z14" s="64"/>
      <c r="AA14" s="66"/>
      <c r="AB14" s="64"/>
      <c r="AC14" s="66"/>
      <c r="AD14" s="64"/>
      <c r="AE14" s="66"/>
      <c r="AF14" s="64"/>
      <c r="AG14" s="66"/>
      <c r="AH14" s="64"/>
    </row>
    <row r="15" spans="1:34" ht="12.75">
      <c r="A15" s="19">
        <v>78</v>
      </c>
      <c r="B15" s="64">
        <v>19</v>
      </c>
      <c r="C15" s="19">
        <v>91</v>
      </c>
      <c r="D15" s="64">
        <v>19</v>
      </c>
      <c r="E15" s="19">
        <v>103</v>
      </c>
      <c r="F15" s="64">
        <v>19</v>
      </c>
      <c r="G15" s="19">
        <v>175</v>
      </c>
      <c r="H15" s="64">
        <v>19</v>
      </c>
      <c r="I15" s="65">
        <v>1370</v>
      </c>
      <c r="J15" s="64">
        <v>19</v>
      </c>
      <c r="K15" s="65">
        <v>3370</v>
      </c>
      <c r="L15" s="64">
        <v>19</v>
      </c>
      <c r="M15" s="65">
        <v>8050</v>
      </c>
      <c r="N15" s="64">
        <v>19</v>
      </c>
      <c r="O15" s="65">
        <v>6100</v>
      </c>
      <c r="P15" s="64">
        <v>19</v>
      </c>
      <c r="Q15" s="65">
        <v>13100</v>
      </c>
      <c r="R15" s="64">
        <v>19</v>
      </c>
      <c r="S15" s="66">
        <v>280</v>
      </c>
      <c r="T15" s="64">
        <v>8</v>
      </c>
      <c r="U15" s="66">
        <v>675</v>
      </c>
      <c r="V15" s="64">
        <v>8</v>
      </c>
      <c r="W15" s="66"/>
      <c r="X15" s="64">
        <v>8</v>
      </c>
      <c r="Y15" s="66">
        <v>80</v>
      </c>
      <c r="Z15" s="64">
        <v>8</v>
      </c>
      <c r="AA15" s="66">
        <v>625</v>
      </c>
      <c r="AB15" s="64">
        <v>8</v>
      </c>
      <c r="AC15" s="66">
        <v>800</v>
      </c>
      <c r="AD15" s="64">
        <v>8</v>
      </c>
      <c r="AE15" s="66">
        <v>1100</v>
      </c>
      <c r="AF15" s="64">
        <v>8</v>
      </c>
      <c r="AG15" s="66">
        <v>900</v>
      </c>
      <c r="AH15" s="64">
        <v>8</v>
      </c>
    </row>
    <row r="16" spans="1:34" ht="12.75">
      <c r="A16" s="19">
        <v>79</v>
      </c>
      <c r="B16" s="64">
        <v>18</v>
      </c>
      <c r="C16" s="19">
        <v>92</v>
      </c>
      <c r="D16" s="64">
        <v>18</v>
      </c>
      <c r="E16" s="19">
        <v>104</v>
      </c>
      <c r="F16" s="64">
        <v>18</v>
      </c>
      <c r="G16" s="19">
        <v>176</v>
      </c>
      <c r="H16" s="64">
        <v>18</v>
      </c>
      <c r="I16" s="65">
        <v>1371</v>
      </c>
      <c r="J16" s="64">
        <v>18</v>
      </c>
      <c r="K16" s="65">
        <v>3371</v>
      </c>
      <c r="L16" s="64">
        <v>18</v>
      </c>
      <c r="M16" s="65">
        <v>8051</v>
      </c>
      <c r="N16" s="64">
        <v>18</v>
      </c>
      <c r="O16" s="65">
        <v>6101</v>
      </c>
      <c r="P16" s="64">
        <v>18</v>
      </c>
      <c r="Q16" s="65">
        <v>13101</v>
      </c>
      <c r="R16" s="64">
        <v>18</v>
      </c>
      <c r="S16" s="66"/>
      <c r="T16" s="64"/>
      <c r="U16" s="66"/>
      <c r="V16" s="64"/>
      <c r="W16" s="66"/>
      <c r="X16" s="64"/>
      <c r="Y16" s="66"/>
      <c r="Z16" s="64"/>
      <c r="AA16" s="66"/>
      <c r="AB16" s="64"/>
      <c r="AC16" s="66"/>
      <c r="AD16" s="64"/>
      <c r="AE16" s="66"/>
      <c r="AF16" s="64"/>
      <c r="AG16" s="66"/>
      <c r="AH16" s="64"/>
    </row>
    <row r="17" spans="1:34" ht="12.75">
      <c r="A17" s="19">
        <v>81</v>
      </c>
      <c r="B17" s="64">
        <v>18</v>
      </c>
      <c r="C17" s="19">
        <v>93</v>
      </c>
      <c r="D17" s="64">
        <v>18</v>
      </c>
      <c r="E17" s="19">
        <v>106</v>
      </c>
      <c r="F17" s="64">
        <v>18</v>
      </c>
      <c r="G17" s="19">
        <v>180</v>
      </c>
      <c r="H17" s="64">
        <v>18</v>
      </c>
      <c r="I17" s="65">
        <v>1400</v>
      </c>
      <c r="J17" s="64">
        <v>18</v>
      </c>
      <c r="K17" s="65">
        <v>3440</v>
      </c>
      <c r="L17" s="64">
        <v>18</v>
      </c>
      <c r="M17" s="65">
        <v>8200</v>
      </c>
      <c r="N17" s="64">
        <v>18</v>
      </c>
      <c r="O17" s="65">
        <v>6200</v>
      </c>
      <c r="P17" s="64">
        <v>18</v>
      </c>
      <c r="Q17" s="65">
        <v>13250</v>
      </c>
      <c r="R17" s="64">
        <v>18</v>
      </c>
      <c r="S17" s="66">
        <v>290</v>
      </c>
      <c r="T17" s="64">
        <v>9</v>
      </c>
      <c r="U17" s="66">
        <v>700</v>
      </c>
      <c r="V17" s="64">
        <v>9</v>
      </c>
      <c r="W17" s="66">
        <v>100</v>
      </c>
      <c r="X17" s="64">
        <v>9</v>
      </c>
      <c r="Y17" s="66">
        <v>90</v>
      </c>
      <c r="Z17" s="64">
        <v>9</v>
      </c>
      <c r="AA17" s="66">
        <v>650</v>
      </c>
      <c r="AB17" s="64">
        <v>9</v>
      </c>
      <c r="AC17" s="66">
        <v>900</v>
      </c>
      <c r="AD17" s="64">
        <v>9</v>
      </c>
      <c r="AE17" s="66">
        <v>1200</v>
      </c>
      <c r="AF17" s="64">
        <v>9</v>
      </c>
      <c r="AG17" s="66">
        <v>1000</v>
      </c>
      <c r="AH17" s="64">
        <v>9</v>
      </c>
    </row>
    <row r="18" spans="1:34" ht="12.75">
      <c r="A18" s="19">
        <v>82</v>
      </c>
      <c r="B18" s="64">
        <v>17</v>
      </c>
      <c r="C18" s="19">
        <v>94</v>
      </c>
      <c r="D18" s="64">
        <v>17</v>
      </c>
      <c r="E18" s="19">
        <v>107</v>
      </c>
      <c r="F18" s="64">
        <v>17</v>
      </c>
      <c r="G18" s="19">
        <v>181</v>
      </c>
      <c r="H18" s="64">
        <v>17</v>
      </c>
      <c r="I18" s="65">
        <v>1401</v>
      </c>
      <c r="J18" s="64">
        <v>17</v>
      </c>
      <c r="K18" s="65">
        <v>3441</v>
      </c>
      <c r="L18" s="64">
        <v>17</v>
      </c>
      <c r="M18" s="65">
        <v>8201</v>
      </c>
      <c r="N18" s="64">
        <v>17</v>
      </c>
      <c r="O18" s="65">
        <v>6201</v>
      </c>
      <c r="P18" s="64">
        <v>17</v>
      </c>
      <c r="Q18" s="65">
        <v>13251</v>
      </c>
      <c r="R18" s="64">
        <v>17</v>
      </c>
      <c r="S18" s="66"/>
      <c r="T18" s="64"/>
      <c r="U18" s="66"/>
      <c r="V18" s="64"/>
      <c r="W18" s="66"/>
      <c r="X18" s="64"/>
      <c r="Y18" s="66"/>
      <c r="Z18" s="64"/>
      <c r="AA18" s="66"/>
      <c r="AB18" s="64"/>
      <c r="AC18" s="66"/>
      <c r="AD18" s="64"/>
      <c r="AE18" s="66"/>
      <c r="AF18" s="64"/>
      <c r="AG18" s="66"/>
      <c r="AH18" s="64"/>
    </row>
    <row r="19" spans="1:34" ht="12.75">
      <c r="A19" s="19">
        <v>84</v>
      </c>
      <c r="B19" s="64">
        <v>17</v>
      </c>
      <c r="C19" s="19">
        <v>96</v>
      </c>
      <c r="D19" s="64">
        <v>17</v>
      </c>
      <c r="E19" s="19">
        <v>109</v>
      </c>
      <c r="F19" s="64">
        <v>17</v>
      </c>
      <c r="G19" s="19">
        <v>185</v>
      </c>
      <c r="H19" s="64">
        <v>17</v>
      </c>
      <c r="I19" s="65">
        <v>1430</v>
      </c>
      <c r="J19" s="64">
        <v>17</v>
      </c>
      <c r="K19" s="65">
        <v>3510</v>
      </c>
      <c r="L19" s="64">
        <v>17</v>
      </c>
      <c r="M19" s="65">
        <v>8350</v>
      </c>
      <c r="N19" s="64">
        <v>17</v>
      </c>
      <c r="O19" s="65">
        <v>6300</v>
      </c>
      <c r="P19" s="64">
        <v>17</v>
      </c>
      <c r="Q19" s="65">
        <v>13400</v>
      </c>
      <c r="R19" s="64">
        <v>17</v>
      </c>
      <c r="S19" s="66">
        <v>300</v>
      </c>
      <c r="T19" s="64">
        <v>10</v>
      </c>
      <c r="U19" s="66">
        <v>720</v>
      </c>
      <c r="V19" s="64">
        <v>10</v>
      </c>
      <c r="W19" s="66"/>
      <c r="X19" s="64">
        <v>10</v>
      </c>
      <c r="Y19" s="66">
        <v>100</v>
      </c>
      <c r="Z19" s="64">
        <v>10</v>
      </c>
      <c r="AA19" s="66">
        <v>675</v>
      </c>
      <c r="AB19" s="64">
        <v>10</v>
      </c>
      <c r="AC19" s="66">
        <v>1000</v>
      </c>
      <c r="AD19" s="64">
        <v>10</v>
      </c>
      <c r="AE19" s="66">
        <v>1300</v>
      </c>
      <c r="AF19" s="64">
        <v>10</v>
      </c>
      <c r="AG19" s="66">
        <v>1100</v>
      </c>
      <c r="AH19" s="64">
        <v>10</v>
      </c>
    </row>
    <row r="20" spans="1:34" ht="12.75">
      <c r="A20" s="19">
        <v>85</v>
      </c>
      <c r="B20" s="64">
        <v>16</v>
      </c>
      <c r="C20" s="19">
        <v>97</v>
      </c>
      <c r="D20" s="64">
        <v>16</v>
      </c>
      <c r="E20" s="19">
        <v>110</v>
      </c>
      <c r="F20" s="64">
        <v>16</v>
      </c>
      <c r="G20" s="19">
        <v>186</v>
      </c>
      <c r="H20" s="64">
        <v>16</v>
      </c>
      <c r="I20" s="65">
        <v>1431</v>
      </c>
      <c r="J20" s="64">
        <v>16</v>
      </c>
      <c r="K20" s="65">
        <v>3511</v>
      </c>
      <c r="L20" s="64">
        <v>16</v>
      </c>
      <c r="M20" s="65">
        <v>8351</v>
      </c>
      <c r="N20" s="64">
        <v>16</v>
      </c>
      <c r="O20" s="65">
        <v>6301</v>
      </c>
      <c r="P20" s="64">
        <v>16</v>
      </c>
      <c r="Q20" s="65">
        <v>13401</v>
      </c>
      <c r="R20" s="64">
        <v>16</v>
      </c>
      <c r="S20" s="66"/>
      <c r="T20" s="64"/>
      <c r="U20" s="66"/>
      <c r="V20" s="64"/>
      <c r="W20" s="66"/>
      <c r="X20" s="64"/>
      <c r="Y20" s="66"/>
      <c r="Z20" s="64"/>
      <c r="AA20" s="66"/>
      <c r="AB20" s="64"/>
      <c r="AC20" s="66"/>
      <c r="AD20" s="64"/>
      <c r="AE20" s="66"/>
      <c r="AF20" s="64"/>
      <c r="AG20" s="66"/>
      <c r="AH20" s="64"/>
    </row>
    <row r="21" spans="1:34" ht="12.75">
      <c r="A21" s="19">
        <v>87</v>
      </c>
      <c r="B21" s="64">
        <v>16</v>
      </c>
      <c r="C21" s="19">
        <v>99</v>
      </c>
      <c r="D21" s="64">
        <v>16</v>
      </c>
      <c r="E21" s="19">
        <v>112</v>
      </c>
      <c r="F21" s="64">
        <v>16</v>
      </c>
      <c r="G21" s="19">
        <v>190</v>
      </c>
      <c r="H21" s="64">
        <v>16</v>
      </c>
      <c r="I21" s="65">
        <v>1460</v>
      </c>
      <c r="J21" s="64">
        <v>16</v>
      </c>
      <c r="K21" s="65">
        <v>3580</v>
      </c>
      <c r="L21" s="64">
        <v>16</v>
      </c>
      <c r="M21" s="65">
        <v>8500</v>
      </c>
      <c r="N21" s="64">
        <v>16</v>
      </c>
      <c r="O21" s="65">
        <v>6400</v>
      </c>
      <c r="P21" s="64">
        <v>16</v>
      </c>
      <c r="Q21" s="65">
        <v>14000</v>
      </c>
      <c r="R21" s="64">
        <v>16</v>
      </c>
      <c r="S21" s="66">
        <v>310</v>
      </c>
      <c r="T21" s="64">
        <v>11</v>
      </c>
      <c r="U21" s="66">
        <v>740</v>
      </c>
      <c r="V21" s="64">
        <v>11</v>
      </c>
      <c r="W21" s="66">
        <v>105</v>
      </c>
      <c r="X21" s="64">
        <v>11</v>
      </c>
      <c r="Y21" s="66">
        <v>110</v>
      </c>
      <c r="Z21" s="64">
        <v>11</v>
      </c>
      <c r="AA21" s="66">
        <v>700</v>
      </c>
      <c r="AB21" s="64">
        <v>11</v>
      </c>
      <c r="AC21" s="66">
        <v>1100</v>
      </c>
      <c r="AD21" s="64">
        <v>11</v>
      </c>
      <c r="AE21" s="66">
        <v>1400</v>
      </c>
      <c r="AF21" s="64">
        <v>11</v>
      </c>
      <c r="AG21" s="66">
        <v>1200</v>
      </c>
      <c r="AH21" s="64">
        <v>11</v>
      </c>
    </row>
    <row r="22" spans="1:34" ht="12.75">
      <c r="A22" s="19">
        <v>88</v>
      </c>
      <c r="B22" s="64">
        <v>15</v>
      </c>
      <c r="C22" s="19">
        <v>100</v>
      </c>
      <c r="D22" s="64">
        <v>15</v>
      </c>
      <c r="E22" s="19">
        <v>113</v>
      </c>
      <c r="F22" s="64">
        <v>15</v>
      </c>
      <c r="G22" s="19">
        <v>191</v>
      </c>
      <c r="H22" s="64">
        <v>15</v>
      </c>
      <c r="I22" s="65">
        <v>1461</v>
      </c>
      <c r="J22" s="64">
        <v>15</v>
      </c>
      <c r="K22" s="65">
        <v>3581</v>
      </c>
      <c r="L22" s="64">
        <v>15</v>
      </c>
      <c r="M22" s="65">
        <v>8501</v>
      </c>
      <c r="N22" s="64">
        <v>15</v>
      </c>
      <c r="O22" s="65">
        <v>6401</v>
      </c>
      <c r="P22" s="64">
        <v>15</v>
      </c>
      <c r="Q22" s="65">
        <v>14001</v>
      </c>
      <c r="R22" s="64">
        <v>15</v>
      </c>
      <c r="S22" s="66"/>
      <c r="T22" s="64"/>
      <c r="U22" s="66"/>
      <c r="V22" s="64"/>
      <c r="W22" s="66"/>
      <c r="X22" s="64"/>
      <c r="Y22" s="66"/>
      <c r="Z22" s="64"/>
      <c r="AA22" s="66"/>
      <c r="AB22" s="64"/>
      <c r="AC22" s="66"/>
      <c r="AD22" s="64"/>
      <c r="AE22" s="66"/>
      <c r="AF22" s="64"/>
      <c r="AG22" s="66"/>
      <c r="AH22" s="64"/>
    </row>
    <row r="23" spans="1:34" ht="12.75">
      <c r="A23" s="19">
        <v>90</v>
      </c>
      <c r="B23" s="64">
        <v>15</v>
      </c>
      <c r="C23" s="19">
        <v>102</v>
      </c>
      <c r="D23" s="64">
        <v>15</v>
      </c>
      <c r="E23" s="19">
        <v>115</v>
      </c>
      <c r="F23" s="64">
        <v>15</v>
      </c>
      <c r="G23" s="19">
        <v>195</v>
      </c>
      <c r="H23" s="64">
        <v>15</v>
      </c>
      <c r="I23" s="65">
        <v>1490</v>
      </c>
      <c r="J23" s="64">
        <v>15</v>
      </c>
      <c r="K23" s="65">
        <v>4050</v>
      </c>
      <c r="L23" s="64">
        <v>15</v>
      </c>
      <c r="M23" s="65">
        <v>9050</v>
      </c>
      <c r="N23" s="64">
        <v>15</v>
      </c>
      <c r="O23" s="65">
        <v>6500</v>
      </c>
      <c r="P23" s="64">
        <v>15</v>
      </c>
      <c r="Q23" s="65">
        <v>14200</v>
      </c>
      <c r="R23" s="64">
        <v>15</v>
      </c>
      <c r="S23" s="66">
        <v>320</v>
      </c>
      <c r="T23" s="64">
        <v>12</v>
      </c>
      <c r="U23" s="66">
        <v>760</v>
      </c>
      <c r="V23" s="64">
        <v>12</v>
      </c>
      <c r="W23" s="66"/>
      <c r="X23" s="64">
        <v>12</v>
      </c>
      <c r="Y23" s="66">
        <v>120</v>
      </c>
      <c r="Z23" s="64">
        <v>12</v>
      </c>
      <c r="AA23" s="66">
        <v>720</v>
      </c>
      <c r="AB23" s="64">
        <v>12</v>
      </c>
      <c r="AC23" s="66">
        <v>1200</v>
      </c>
      <c r="AD23" s="64">
        <v>12</v>
      </c>
      <c r="AE23" s="66">
        <v>1500</v>
      </c>
      <c r="AF23" s="64">
        <v>12</v>
      </c>
      <c r="AG23" s="66">
        <v>1300</v>
      </c>
      <c r="AH23" s="64">
        <v>12</v>
      </c>
    </row>
    <row r="24" spans="1:34" ht="12.75">
      <c r="A24" s="19">
        <v>91</v>
      </c>
      <c r="B24" s="64">
        <v>14</v>
      </c>
      <c r="C24" s="19">
        <v>103</v>
      </c>
      <c r="D24" s="64">
        <v>14</v>
      </c>
      <c r="E24" s="19">
        <v>116</v>
      </c>
      <c r="F24" s="64">
        <v>14</v>
      </c>
      <c r="G24" s="19">
        <v>196</v>
      </c>
      <c r="H24" s="64">
        <v>14</v>
      </c>
      <c r="I24" s="65">
        <v>1491</v>
      </c>
      <c r="J24" s="64">
        <v>14</v>
      </c>
      <c r="K24" s="65">
        <v>4051</v>
      </c>
      <c r="L24" s="64">
        <v>14</v>
      </c>
      <c r="M24" s="65">
        <v>9051</v>
      </c>
      <c r="N24" s="64">
        <v>14</v>
      </c>
      <c r="O24" s="65">
        <v>6501</v>
      </c>
      <c r="P24" s="64">
        <v>14</v>
      </c>
      <c r="Q24" s="65">
        <v>14201</v>
      </c>
      <c r="R24" s="64">
        <v>14</v>
      </c>
      <c r="S24" s="66"/>
      <c r="T24" s="64"/>
      <c r="U24" s="66"/>
      <c r="V24" s="64"/>
      <c r="W24" s="66"/>
      <c r="X24" s="64"/>
      <c r="Y24" s="66"/>
      <c r="Z24" s="64"/>
      <c r="AA24" s="66"/>
      <c r="AB24" s="64"/>
      <c r="AC24" s="66"/>
      <c r="AD24" s="64"/>
      <c r="AE24" s="66"/>
      <c r="AF24" s="64"/>
      <c r="AG24" s="66"/>
      <c r="AH24" s="64"/>
    </row>
    <row r="25" spans="1:34" ht="12.75">
      <c r="A25" s="19">
        <v>93</v>
      </c>
      <c r="B25" s="64">
        <v>14</v>
      </c>
      <c r="C25" s="19">
        <v>106</v>
      </c>
      <c r="D25" s="64">
        <v>14</v>
      </c>
      <c r="E25" s="19">
        <v>118</v>
      </c>
      <c r="F25" s="64">
        <v>14</v>
      </c>
      <c r="G25" s="19">
        <v>200</v>
      </c>
      <c r="H25" s="64">
        <v>14</v>
      </c>
      <c r="I25" s="65">
        <v>1520</v>
      </c>
      <c r="J25" s="64">
        <v>14</v>
      </c>
      <c r="K25" s="65">
        <v>4120</v>
      </c>
      <c r="L25" s="64">
        <v>14</v>
      </c>
      <c r="M25" s="65">
        <v>9200</v>
      </c>
      <c r="N25" s="64">
        <v>14</v>
      </c>
      <c r="O25" s="65">
        <v>7000</v>
      </c>
      <c r="P25" s="64">
        <v>14</v>
      </c>
      <c r="Q25" s="65">
        <v>14400</v>
      </c>
      <c r="R25" s="64">
        <v>14</v>
      </c>
      <c r="S25" s="66">
        <v>330</v>
      </c>
      <c r="T25" s="64">
        <v>13</v>
      </c>
      <c r="U25" s="66">
        <v>780</v>
      </c>
      <c r="V25" s="64">
        <v>13</v>
      </c>
      <c r="W25" s="66">
        <v>110</v>
      </c>
      <c r="X25" s="64">
        <v>13</v>
      </c>
      <c r="Y25" s="66">
        <v>130</v>
      </c>
      <c r="Z25" s="64">
        <v>13</v>
      </c>
      <c r="AA25" s="66">
        <v>740</v>
      </c>
      <c r="AB25" s="64">
        <v>13</v>
      </c>
      <c r="AC25" s="66">
        <v>1300</v>
      </c>
      <c r="AD25" s="64">
        <v>13</v>
      </c>
      <c r="AE25" s="66">
        <v>1600</v>
      </c>
      <c r="AF25" s="64">
        <v>13</v>
      </c>
      <c r="AG25" s="66">
        <v>1400</v>
      </c>
      <c r="AH25" s="64">
        <v>13</v>
      </c>
    </row>
    <row r="26" spans="1:34" ht="12.75">
      <c r="A26" s="19">
        <v>94</v>
      </c>
      <c r="B26" s="64">
        <v>13</v>
      </c>
      <c r="C26" s="19">
        <v>107</v>
      </c>
      <c r="D26" s="64">
        <v>13</v>
      </c>
      <c r="E26" s="19">
        <v>119</v>
      </c>
      <c r="F26" s="64">
        <v>13</v>
      </c>
      <c r="G26" s="19">
        <v>201</v>
      </c>
      <c r="H26" s="64">
        <v>13</v>
      </c>
      <c r="I26" s="65">
        <v>1521</v>
      </c>
      <c r="J26" s="64">
        <v>13</v>
      </c>
      <c r="K26" s="65">
        <v>4121</v>
      </c>
      <c r="L26" s="64">
        <v>13</v>
      </c>
      <c r="M26" s="65">
        <v>9201</v>
      </c>
      <c r="N26" s="64">
        <v>13</v>
      </c>
      <c r="O26" s="65">
        <v>7001</v>
      </c>
      <c r="P26" s="64">
        <v>13</v>
      </c>
      <c r="Q26" s="65">
        <v>14401</v>
      </c>
      <c r="R26" s="64">
        <v>13</v>
      </c>
      <c r="S26" s="66"/>
      <c r="T26" s="64"/>
      <c r="U26" s="66"/>
      <c r="V26" s="64"/>
      <c r="W26" s="66"/>
      <c r="X26" s="64"/>
      <c r="Y26" s="66"/>
      <c r="Z26" s="64"/>
      <c r="AA26" s="66"/>
      <c r="AB26" s="64"/>
      <c r="AC26" s="66"/>
      <c r="AD26" s="64"/>
      <c r="AE26" s="66"/>
      <c r="AF26" s="64"/>
      <c r="AG26" s="66"/>
      <c r="AH26" s="64"/>
    </row>
    <row r="27" spans="1:34" ht="12.75">
      <c r="A27" s="19">
        <v>96</v>
      </c>
      <c r="B27" s="64">
        <v>13</v>
      </c>
      <c r="C27" s="19">
        <v>110</v>
      </c>
      <c r="D27" s="64">
        <v>13</v>
      </c>
      <c r="E27" s="19">
        <v>121</v>
      </c>
      <c r="F27" s="64">
        <v>13</v>
      </c>
      <c r="G27" s="19">
        <v>205</v>
      </c>
      <c r="H27" s="64">
        <v>13</v>
      </c>
      <c r="I27" s="65">
        <v>1550</v>
      </c>
      <c r="J27" s="64">
        <v>13</v>
      </c>
      <c r="K27" s="65">
        <v>4200</v>
      </c>
      <c r="L27" s="64">
        <v>13</v>
      </c>
      <c r="M27" s="65">
        <v>9350</v>
      </c>
      <c r="N27" s="64">
        <v>13</v>
      </c>
      <c r="O27" s="65">
        <v>7100</v>
      </c>
      <c r="P27" s="64">
        <v>13</v>
      </c>
      <c r="Q27" s="65">
        <v>15000</v>
      </c>
      <c r="R27" s="64">
        <v>13</v>
      </c>
      <c r="S27" s="66">
        <v>340</v>
      </c>
      <c r="T27" s="64">
        <v>14</v>
      </c>
      <c r="U27" s="66">
        <v>800</v>
      </c>
      <c r="V27" s="64">
        <v>14</v>
      </c>
      <c r="W27" s="66"/>
      <c r="X27" s="64">
        <v>14</v>
      </c>
      <c r="Y27" s="66">
        <v>140</v>
      </c>
      <c r="Z27" s="64">
        <v>14</v>
      </c>
      <c r="AA27" s="66">
        <v>760</v>
      </c>
      <c r="AB27" s="64">
        <v>14</v>
      </c>
      <c r="AC27" s="66">
        <v>1400</v>
      </c>
      <c r="AD27" s="64">
        <v>14</v>
      </c>
      <c r="AE27" s="66">
        <v>1700</v>
      </c>
      <c r="AF27" s="64">
        <v>14</v>
      </c>
      <c r="AG27" s="66">
        <v>1500</v>
      </c>
      <c r="AH27" s="64">
        <v>14</v>
      </c>
    </row>
    <row r="28" spans="1:34" ht="12.75">
      <c r="A28" s="19">
        <v>97</v>
      </c>
      <c r="B28" s="64">
        <v>12</v>
      </c>
      <c r="C28" s="19">
        <v>111</v>
      </c>
      <c r="D28" s="64">
        <v>12</v>
      </c>
      <c r="E28" s="19">
        <v>122</v>
      </c>
      <c r="F28" s="64">
        <v>12</v>
      </c>
      <c r="G28" s="19">
        <v>206</v>
      </c>
      <c r="H28" s="64">
        <v>12</v>
      </c>
      <c r="I28" s="65">
        <v>1551</v>
      </c>
      <c r="J28" s="64">
        <v>12</v>
      </c>
      <c r="K28" s="65">
        <v>4201</v>
      </c>
      <c r="L28" s="64">
        <v>12</v>
      </c>
      <c r="M28" s="65">
        <v>9351</v>
      </c>
      <c r="N28" s="64">
        <v>12</v>
      </c>
      <c r="O28" s="65">
        <v>7101</v>
      </c>
      <c r="P28" s="64">
        <v>12</v>
      </c>
      <c r="Q28" s="65">
        <v>15001</v>
      </c>
      <c r="R28" s="64">
        <v>12</v>
      </c>
      <c r="S28" s="66"/>
      <c r="T28" s="64"/>
      <c r="U28" s="66"/>
      <c r="V28" s="64"/>
      <c r="W28" s="66"/>
      <c r="X28" s="64"/>
      <c r="Y28" s="66"/>
      <c r="Z28" s="64"/>
      <c r="AA28" s="66"/>
      <c r="AB28" s="64"/>
      <c r="AC28" s="66"/>
      <c r="AD28" s="64"/>
      <c r="AE28" s="66"/>
      <c r="AF28" s="64"/>
      <c r="AG28" s="66"/>
      <c r="AH28" s="64"/>
    </row>
    <row r="29" spans="1:34" ht="12.75">
      <c r="A29" s="19">
        <v>99</v>
      </c>
      <c r="B29" s="64">
        <v>12</v>
      </c>
      <c r="C29" s="19">
        <v>114</v>
      </c>
      <c r="D29" s="64">
        <v>12</v>
      </c>
      <c r="E29" s="19">
        <v>124</v>
      </c>
      <c r="F29" s="64">
        <v>12</v>
      </c>
      <c r="G29" s="19">
        <v>210</v>
      </c>
      <c r="H29" s="64">
        <v>12</v>
      </c>
      <c r="I29" s="65">
        <v>1580</v>
      </c>
      <c r="J29" s="64">
        <v>12</v>
      </c>
      <c r="K29" s="65">
        <v>4280</v>
      </c>
      <c r="L29" s="64">
        <v>12</v>
      </c>
      <c r="M29" s="65">
        <v>9500</v>
      </c>
      <c r="N29" s="64">
        <v>12</v>
      </c>
      <c r="O29" s="65">
        <v>7200</v>
      </c>
      <c r="P29" s="64">
        <v>12</v>
      </c>
      <c r="Q29" s="65">
        <v>15200</v>
      </c>
      <c r="R29" s="64">
        <v>12</v>
      </c>
      <c r="S29" s="66">
        <v>350</v>
      </c>
      <c r="T29" s="64">
        <v>15</v>
      </c>
      <c r="U29" s="66">
        <v>820</v>
      </c>
      <c r="V29" s="64">
        <v>15</v>
      </c>
      <c r="W29" s="66">
        <v>115</v>
      </c>
      <c r="X29" s="64">
        <v>15</v>
      </c>
      <c r="Y29" s="66">
        <v>150</v>
      </c>
      <c r="Z29" s="64">
        <v>15</v>
      </c>
      <c r="AA29" s="66">
        <v>780</v>
      </c>
      <c r="AB29" s="64">
        <v>15</v>
      </c>
      <c r="AC29" s="66">
        <v>1500</v>
      </c>
      <c r="AD29" s="64">
        <v>15</v>
      </c>
      <c r="AE29" s="66">
        <v>1800</v>
      </c>
      <c r="AF29" s="64">
        <v>15</v>
      </c>
      <c r="AG29" s="66">
        <v>1600</v>
      </c>
      <c r="AH29" s="64">
        <v>15</v>
      </c>
    </row>
    <row r="30" spans="1:34" ht="12.75">
      <c r="A30" s="19">
        <v>100</v>
      </c>
      <c r="B30" s="64">
        <v>11</v>
      </c>
      <c r="C30" s="19">
        <v>115</v>
      </c>
      <c r="D30" s="64">
        <v>11</v>
      </c>
      <c r="E30" s="19">
        <v>125</v>
      </c>
      <c r="F30" s="64">
        <v>11</v>
      </c>
      <c r="G30" s="19">
        <v>211</v>
      </c>
      <c r="H30" s="64">
        <v>11</v>
      </c>
      <c r="I30" s="65">
        <v>1581</v>
      </c>
      <c r="J30" s="64">
        <v>11</v>
      </c>
      <c r="K30" s="65">
        <v>4281</v>
      </c>
      <c r="L30" s="64">
        <v>11</v>
      </c>
      <c r="M30" s="65">
        <v>9501</v>
      </c>
      <c r="N30" s="64">
        <v>11</v>
      </c>
      <c r="O30" s="65">
        <v>7201</v>
      </c>
      <c r="P30" s="64">
        <v>11</v>
      </c>
      <c r="Q30" s="65">
        <v>15201</v>
      </c>
      <c r="R30" s="64">
        <v>11</v>
      </c>
      <c r="S30" s="66"/>
      <c r="T30" s="64"/>
      <c r="U30" s="66"/>
      <c r="V30" s="64"/>
      <c r="W30" s="66"/>
      <c r="X30" s="64"/>
      <c r="Y30" s="66"/>
      <c r="Z30" s="64"/>
      <c r="AA30" s="66"/>
      <c r="AB30" s="64"/>
      <c r="AC30" s="66"/>
      <c r="AD30" s="64"/>
      <c r="AE30" s="66"/>
      <c r="AF30" s="64"/>
      <c r="AG30" s="66"/>
      <c r="AH30" s="64"/>
    </row>
    <row r="31" spans="1:34" ht="12.75">
      <c r="A31" s="19">
        <v>102</v>
      </c>
      <c r="B31" s="64">
        <v>11</v>
      </c>
      <c r="C31" s="19">
        <v>118</v>
      </c>
      <c r="D31" s="64">
        <v>11</v>
      </c>
      <c r="E31" s="19">
        <v>128</v>
      </c>
      <c r="F31" s="64">
        <v>11</v>
      </c>
      <c r="G31" s="19">
        <v>215</v>
      </c>
      <c r="H31" s="64">
        <v>11</v>
      </c>
      <c r="I31" s="65">
        <v>2020</v>
      </c>
      <c r="J31" s="64">
        <v>11</v>
      </c>
      <c r="K31" s="65">
        <v>4360</v>
      </c>
      <c r="L31" s="64">
        <v>11</v>
      </c>
      <c r="M31" s="65">
        <v>10050</v>
      </c>
      <c r="N31" s="64">
        <v>11</v>
      </c>
      <c r="O31" s="65">
        <v>7300</v>
      </c>
      <c r="P31" s="64">
        <v>11</v>
      </c>
      <c r="Q31" s="65">
        <v>15400</v>
      </c>
      <c r="R31" s="64">
        <v>11</v>
      </c>
      <c r="S31" s="66">
        <v>360</v>
      </c>
      <c r="T31" s="64">
        <v>16</v>
      </c>
      <c r="U31" s="66">
        <v>840</v>
      </c>
      <c r="V31" s="64">
        <v>16</v>
      </c>
      <c r="W31" s="66"/>
      <c r="X31" s="64">
        <v>16</v>
      </c>
      <c r="Y31" s="66">
        <v>160</v>
      </c>
      <c r="Z31" s="64">
        <v>16</v>
      </c>
      <c r="AA31" s="66">
        <v>800</v>
      </c>
      <c r="AB31" s="64">
        <v>16</v>
      </c>
      <c r="AC31" s="66">
        <v>1600</v>
      </c>
      <c r="AD31" s="64">
        <v>16</v>
      </c>
      <c r="AE31" s="66">
        <v>1900</v>
      </c>
      <c r="AF31" s="64">
        <v>16</v>
      </c>
      <c r="AG31" s="66">
        <v>1700</v>
      </c>
      <c r="AH31" s="64">
        <v>16</v>
      </c>
    </row>
    <row r="32" spans="1:34" ht="12.75">
      <c r="A32" s="19">
        <v>103</v>
      </c>
      <c r="B32" s="64">
        <v>10</v>
      </c>
      <c r="C32" s="19">
        <v>119</v>
      </c>
      <c r="D32" s="64">
        <v>10</v>
      </c>
      <c r="E32" s="19">
        <v>129</v>
      </c>
      <c r="F32" s="64">
        <v>10</v>
      </c>
      <c r="G32" s="19">
        <v>216</v>
      </c>
      <c r="H32" s="64">
        <v>10</v>
      </c>
      <c r="I32" s="65">
        <v>2021</v>
      </c>
      <c r="J32" s="64">
        <v>10</v>
      </c>
      <c r="K32" s="65">
        <v>4361</v>
      </c>
      <c r="L32" s="64">
        <v>10</v>
      </c>
      <c r="M32" s="65">
        <v>10051</v>
      </c>
      <c r="N32" s="64">
        <v>10</v>
      </c>
      <c r="O32" s="65">
        <v>7301</v>
      </c>
      <c r="P32" s="64">
        <v>10</v>
      </c>
      <c r="Q32" s="65">
        <v>15401</v>
      </c>
      <c r="R32" s="64">
        <v>10</v>
      </c>
      <c r="S32" s="66"/>
      <c r="T32" s="64"/>
      <c r="U32" s="66"/>
      <c r="V32" s="64"/>
      <c r="W32" s="66"/>
      <c r="X32" s="64"/>
      <c r="Y32" s="66"/>
      <c r="Z32" s="64"/>
      <c r="AA32" s="66"/>
      <c r="AB32" s="64"/>
      <c r="AC32" s="66"/>
      <c r="AD32" s="64"/>
      <c r="AE32" s="66"/>
      <c r="AF32" s="64"/>
      <c r="AG32" s="66"/>
      <c r="AH32" s="64"/>
    </row>
    <row r="33" spans="1:34" ht="12.75">
      <c r="A33" s="19">
        <v>105</v>
      </c>
      <c r="B33" s="64">
        <v>10</v>
      </c>
      <c r="C33" s="19">
        <v>122</v>
      </c>
      <c r="D33" s="64">
        <v>10</v>
      </c>
      <c r="E33" s="19">
        <v>132</v>
      </c>
      <c r="F33" s="64">
        <v>10</v>
      </c>
      <c r="G33" s="19">
        <v>220</v>
      </c>
      <c r="H33" s="64">
        <v>10</v>
      </c>
      <c r="I33" s="65">
        <v>2060</v>
      </c>
      <c r="J33" s="64">
        <v>10</v>
      </c>
      <c r="K33" s="65">
        <v>4440</v>
      </c>
      <c r="L33" s="64">
        <v>10</v>
      </c>
      <c r="M33" s="65">
        <v>10200</v>
      </c>
      <c r="N33" s="64">
        <v>10</v>
      </c>
      <c r="O33" s="65">
        <v>7400</v>
      </c>
      <c r="P33" s="64">
        <v>10</v>
      </c>
      <c r="Q33" s="65">
        <v>16000</v>
      </c>
      <c r="R33" s="64">
        <v>10</v>
      </c>
      <c r="S33" s="66">
        <v>370</v>
      </c>
      <c r="T33" s="64">
        <v>17</v>
      </c>
      <c r="U33" s="66">
        <v>860</v>
      </c>
      <c r="V33" s="64">
        <v>17</v>
      </c>
      <c r="W33" s="66">
        <v>120</v>
      </c>
      <c r="X33" s="64">
        <v>17</v>
      </c>
      <c r="Y33" s="66">
        <v>170</v>
      </c>
      <c r="Z33" s="64">
        <v>17</v>
      </c>
      <c r="AA33" s="66">
        <v>825</v>
      </c>
      <c r="AB33" s="64">
        <v>17</v>
      </c>
      <c r="AC33" s="66">
        <v>1700</v>
      </c>
      <c r="AD33" s="64">
        <v>17</v>
      </c>
      <c r="AE33" s="66">
        <v>2000</v>
      </c>
      <c r="AF33" s="64">
        <v>17</v>
      </c>
      <c r="AG33" s="66">
        <v>1800</v>
      </c>
      <c r="AH33" s="64">
        <v>17</v>
      </c>
    </row>
    <row r="34" spans="1:34" ht="12.75">
      <c r="A34" s="19">
        <v>106</v>
      </c>
      <c r="B34" s="64">
        <v>9</v>
      </c>
      <c r="C34" s="19">
        <v>123</v>
      </c>
      <c r="D34" s="64">
        <v>9</v>
      </c>
      <c r="E34" s="19">
        <v>133</v>
      </c>
      <c r="F34" s="64">
        <v>9</v>
      </c>
      <c r="G34" s="19">
        <v>221</v>
      </c>
      <c r="H34" s="64">
        <v>9</v>
      </c>
      <c r="I34" s="65">
        <v>2061</v>
      </c>
      <c r="J34" s="64">
        <v>9</v>
      </c>
      <c r="K34" s="65">
        <v>4441</v>
      </c>
      <c r="L34" s="64">
        <v>9</v>
      </c>
      <c r="M34" s="65">
        <v>10201</v>
      </c>
      <c r="N34" s="64">
        <v>9</v>
      </c>
      <c r="O34" s="65">
        <v>7401</v>
      </c>
      <c r="P34" s="64">
        <v>9</v>
      </c>
      <c r="Q34" s="65">
        <v>16001</v>
      </c>
      <c r="R34" s="64">
        <v>9</v>
      </c>
      <c r="S34" s="66"/>
      <c r="T34" s="64"/>
      <c r="U34" s="66"/>
      <c r="V34" s="64"/>
      <c r="W34" s="66"/>
      <c r="X34" s="64"/>
      <c r="Y34" s="66"/>
      <c r="Z34" s="64"/>
      <c r="AA34" s="66"/>
      <c r="AB34" s="64"/>
      <c r="AC34" s="66"/>
      <c r="AD34" s="64"/>
      <c r="AE34" s="66"/>
      <c r="AF34" s="64"/>
      <c r="AG34" s="66"/>
      <c r="AH34" s="64"/>
    </row>
    <row r="35" spans="1:34" ht="12.75">
      <c r="A35" s="19">
        <v>109</v>
      </c>
      <c r="B35" s="64">
        <v>9</v>
      </c>
      <c r="C35" s="19">
        <v>126</v>
      </c>
      <c r="D35" s="64">
        <v>9</v>
      </c>
      <c r="E35" s="19">
        <v>136</v>
      </c>
      <c r="F35" s="64">
        <v>9</v>
      </c>
      <c r="G35" s="19">
        <v>225</v>
      </c>
      <c r="H35" s="64">
        <v>9</v>
      </c>
      <c r="I35" s="65">
        <v>2100</v>
      </c>
      <c r="J35" s="64">
        <v>9</v>
      </c>
      <c r="K35" s="65">
        <v>4520</v>
      </c>
      <c r="L35" s="64">
        <v>9</v>
      </c>
      <c r="M35" s="65">
        <v>10400</v>
      </c>
      <c r="N35" s="64">
        <v>9</v>
      </c>
      <c r="O35" s="65">
        <v>7500</v>
      </c>
      <c r="P35" s="64">
        <v>9</v>
      </c>
      <c r="Q35" s="65">
        <v>16200</v>
      </c>
      <c r="R35" s="64">
        <v>9</v>
      </c>
      <c r="S35" s="66">
        <v>380</v>
      </c>
      <c r="T35" s="64">
        <v>18</v>
      </c>
      <c r="U35" s="66">
        <v>880</v>
      </c>
      <c r="V35" s="64">
        <v>18</v>
      </c>
      <c r="W35" s="66">
        <v>125</v>
      </c>
      <c r="X35" s="64">
        <v>18</v>
      </c>
      <c r="Y35" s="66">
        <v>180</v>
      </c>
      <c r="Z35" s="64">
        <v>18</v>
      </c>
      <c r="AA35" s="66">
        <v>850</v>
      </c>
      <c r="AB35" s="64">
        <v>18</v>
      </c>
      <c r="AC35" s="66">
        <v>1800</v>
      </c>
      <c r="AD35" s="64">
        <v>18</v>
      </c>
      <c r="AE35" s="66">
        <v>2100</v>
      </c>
      <c r="AF35" s="64">
        <v>18</v>
      </c>
      <c r="AG35" s="66">
        <v>1900</v>
      </c>
      <c r="AH35" s="64">
        <v>18</v>
      </c>
    </row>
    <row r="36" spans="1:34" ht="12.75">
      <c r="A36" s="19">
        <v>110</v>
      </c>
      <c r="B36" s="64">
        <v>8</v>
      </c>
      <c r="C36" s="19">
        <v>127</v>
      </c>
      <c r="D36" s="64">
        <v>8</v>
      </c>
      <c r="E36" s="19">
        <v>137</v>
      </c>
      <c r="F36" s="64">
        <v>8</v>
      </c>
      <c r="G36" s="19">
        <v>226</v>
      </c>
      <c r="H36" s="64">
        <v>8</v>
      </c>
      <c r="I36" s="65">
        <v>2101</v>
      </c>
      <c r="J36" s="64">
        <v>8</v>
      </c>
      <c r="K36" s="65">
        <v>4521</v>
      </c>
      <c r="L36" s="64">
        <v>8</v>
      </c>
      <c r="M36" s="65">
        <v>10401</v>
      </c>
      <c r="N36" s="64">
        <v>8</v>
      </c>
      <c r="O36" s="65">
        <v>7501</v>
      </c>
      <c r="P36" s="64">
        <v>8</v>
      </c>
      <c r="Q36" s="65">
        <v>16201</v>
      </c>
      <c r="R36" s="64">
        <v>8</v>
      </c>
      <c r="S36" s="66"/>
      <c r="T36" s="64"/>
      <c r="U36" s="66"/>
      <c r="V36" s="64"/>
      <c r="W36" s="66"/>
      <c r="X36" s="64"/>
      <c r="Y36" s="66"/>
      <c r="Z36" s="64"/>
      <c r="AA36" s="66"/>
      <c r="AB36" s="64"/>
      <c r="AC36" s="66"/>
      <c r="AD36" s="64"/>
      <c r="AE36" s="66"/>
      <c r="AF36" s="64"/>
      <c r="AG36" s="66"/>
      <c r="AH36" s="64"/>
    </row>
    <row r="37" spans="1:34" ht="12.75">
      <c r="A37" s="19">
        <v>113</v>
      </c>
      <c r="B37" s="64">
        <v>8</v>
      </c>
      <c r="C37" s="19">
        <v>130</v>
      </c>
      <c r="D37" s="64">
        <v>8</v>
      </c>
      <c r="E37" s="19">
        <v>140</v>
      </c>
      <c r="F37" s="64">
        <v>8</v>
      </c>
      <c r="G37" s="19">
        <v>230</v>
      </c>
      <c r="H37" s="64">
        <v>8</v>
      </c>
      <c r="I37" s="65">
        <v>2150</v>
      </c>
      <c r="J37" s="64">
        <v>8</v>
      </c>
      <c r="K37" s="65">
        <v>5000</v>
      </c>
      <c r="L37" s="64">
        <v>8</v>
      </c>
      <c r="M37" s="65">
        <v>11000</v>
      </c>
      <c r="N37" s="64">
        <v>8</v>
      </c>
      <c r="O37" s="65">
        <v>8000</v>
      </c>
      <c r="P37" s="64">
        <v>8</v>
      </c>
      <c r="Q37" s="65">
        <v>16400</v>
      </c>
      <c r="R37" s="64">
        <v>8</v>
      </c>
      <c r="S37" s="66">
        <v>390</v>
      </c>
      <c r="T37" s="64">
        <v>19</v>
      </c>
      <c r="U37" s="66">
        <v>900</v>
      </c>
      <c r="V37" s="64">
        <v>19</v>
      </c>
      <c r="W37" s="66">
        <v>130</v>
      </c>
      <c r="X37" s="64">
        <v>19</v>
      </c>
      <c r="Y37" s="66">
        <v>190</v>
      </c>
      <c r="Z37" s="64">
        <v>19</v>
      </c>
      <c r="AA37" s="66">
        <v>875</v>
      </c>
      <c r="AB37" s="64">
        <v>19</v>
      </c>
      <c r="AC37" s="66">
        <v>1900</v>
      </c>
      <c r="AD37" s="64">
        <v>19</v>
      </c>
      <c r="AE37" s="66">
        <v>2200</v>
      </c>
      <c r="AF37" s="64">
        <v>19</v>
      </c>
      <c r="AG37" s="66">
        <v>2100</v>
      </c>
      <c r="AH37" s="64">
        <v>19</v>
      </c>
    </row>
    <row r="38" spans="1:34" ht="12.75">
      <c r="A38" s="19">
        <v>114</v>
      </c>
      <c r="B38" s="64">
        <v>7</v>
      </c>
      <c r="C38" s="19">
        <v>131</v>
      </c>
      <c r="D38" s="64">
        <v>7</v>
      </c>
      <c r="E38" s="19">
        <v>141</v>
      </c>
      <c r="F38" s="64">
        <v>7</v>
      </c>
      <c r="G38" s="19">
        <v>231</v>
      </c>
      <c r="H38" s="64">
        <v>7</v>
      </c>
      <c r="I38" s="65">
        <v>2151</v>
      </c>
      <c r="J38" s="64">
        <v>7</v>
      </c>
      <c r="K38" s="65">
        <v>5001</v>
      </c>
      <c r="L38" s="64">
        <v>7</v>
      </c>
      <c r="M38" s="65">
        <v>11001</v>
      </c>
      <c r="N38" s="64">
        <v>7</v>
      </c>
      <c r="O38" s="65">
        <v>8001</v>
      </c>
      <c r="P38" s="64">
        <v>7</v>
      </c>
      <c r="Q38" s="65">
        <v>16401</v>
      </c>
      <c r="R38" s="64">
        <v>7</v>
      </c>
      <c r="S38" s="66"/>
      <c r="T38" s="64"/>
      <c r="U38" s="66"/>
      <c r="V38" s="64"/>
      <c r="W38" s="66"/>
      <c r="X38" s="64"/>
      <c r="Y38" s="66"/>
      <c r="Z38" s="64"/>
      <c r="AA38" s="66"/>
      <c r="AB38" s="64"/>
      <c r="AC38" s="66"/>
      <c r="AD38" s="64"/>
      <c r="AE38" s="66"/>
      <c r="AF38" s="64"/>
      <c r="AG38" s="66"/>
      <c r="AH38" s="64"/>
    </row>
    <row r="39" spans="1:34" ht="12.75">
      <c r="A39" s="19">
        <v>117</v>
      </c>
      <c r="B39" s="64">
        <v>7</v>
      </c>
      <c r="C39" s="19">
        <v>135</v>
      </c>
      <c r="D39" s="64">
        <v>7</v>
      </c>
      <c r="E39" s="19">
        <v>145</v>
      </c>
      <c r="F39" s="64">
        <v>7</v>
      </c>
      <c r="G39" s="19">
        <v>237</v>
      </c>
      <c r="H39" s="64">
        <v>7</v>
      </c>
      <c r="I39" s="65">
        <v>2200</v>
      </c>
      <c r="J39" s="64">
        <v>7</v>
      </c>
      <c r="K39" s="65">
        <v>5100</v>
      </c>
      <c r="L39" s="64">
        <v>7</v>
      </c>
      <c r="M39" s="65">
        <v>11200</v>
      </c>
      <c r="N39" s="64">
        <v>7</v>
      </c>
      <c r="O39" s="65">
        <v>8100</v>
      </c>
      <c r="P39" s="64">
        <v>7</v>
      </c>
      <c r="Q39" s="65">
        <v>17100</v>
      </c>
      <c r="R39" s="64">
        <v>7</v>
      </c>
      <c r="S39" s="66">
        <v>400</v>
      </c>
      <c r="T39" s="64">
        <v>20</v>
      </c>
      <c r="U39" s="66">
        <v>925</v>
      </c>
      <c r="V39" s="64">
        <v>20</v>
      </c>
      <c r="W39" s="66">
        <v>135</v>
      </c>
      <c r="X39" s="64">
        <v>20</v>
      </c>
      <c r="Y39" s="66">
        <v>200</v>
      </c>
      <c r="Z39" s="64">
        <v>20</v>
      </c>
      <c r="AA39" s="66">
        <v>900</v>
      </c>
      <c r="AB39" s="64">
        <v>20</v>
      </c>
      <c r="AC39" s="66">
        <v>2000</v>
      </c>
      <c r="AD39" s="64">
        <v>20</v>
      </c>
      <c r="AE39" s="66">
        <v>2400</v>
      </c>
      <c r="AF39" s="64">
        <v>20</v>
      </c>
      <c r="AG39" s="66">
        <v>2300</v>
      </c>
      <c r="AH39" s="64">
        <v>20</v>
      </c>
    </row>
    <row r="40" spans="1:34" ht="12.75">
      <c r="A40" s="19">
        <v>118</v>
      </c>
      <c r="B40" s="64">
        <v>6</v>
      </c>
      <c r="C40" s="19">
        <v>136</v>
      </c>
      <c r="D40" s="64">
        <v>6</v>
      </c>
      <c r="E40" s="19">
        <v>146</v>
      </c>
      <c r="F40" s="64">
        <v>6</v>
      </c>
      <c r="G40" s="19">
        <v>238</v>
      </c>
      <c r="H40" s="64">
        <v>6</v>
      </c>
      <c r="I40" s="65">
        <v>2201</v>
      </c>
      <c r="J40" s="64">
        <v>6</v>
      </c>
      <c r="K40" s="65">
        <v>5101</v>
      </c>
      <c r="L40" s="64">
        <v>6</v>
      </c>
      <c r="M40" s="65">
        <v>11201</v>
      </c>
      <c r="N40" s="64">
        <v>6</v>
      </c>
      <c r="O40" s="65">
        <v>8101</v>
      </c>
      <c r="P40" s="64">
        <v>6</v>
      </c>
      <c r="Q40" s="65">
        <v>17101</v>
      </c>
      <c r="R40" s="64">
        <v>6</v>
      </c>
      <c r="S40" s="66"/>
      <c r="T40" s="64"/>
      <c r="U40" s="66"/>
      <c r="V40" s="64"/>
      <c r="W40" s="66"/>
      <c r="X40" s="64"/>
      <c r="Y40" s="66"/>
      <c r="Z40" s="64"/>
      <c r="AA40" s="66"/>
      <c r="AB40" s="64"/>
      <c r="AC40" s="66"/>
      <c r="AD40" s="64"/>
      <c r="AE40" s="66"/>
      <c r="AF40" s="64"/>
      <c r="AG40" s="66"/>
      <c r="AH40" s="64"/>
    </row>
    <row r="41" spans="1:34" ht="12.75">
      <c r="A41" s="19">
        <v>122</v>
      </c>
      <c r="B41" s="64">
        <v>6</v>
      </c>
      <c r="C41" s="19">
        <v>140</v>
      </c>
      <c r="D41" s="64">
        <v>6</v>
      </c>
      <c r="E41" s="19">
        <v>150</v>
      </c>
      <c r="F41" s="64">
        <v>6</v>
      </c>
      <c r="G41" s="19">
        <v>244</v>
      </c>
      <c r="H41" s="64">
        <v>6</v>
      </c>
      <c r="I41" s="65">
        <v>2250</v>
      </c>
      <c r="J41" s="64">
        <v>6</v>
      </c>
      <c r="K41" s="65">
        <v>5260</v>
      </c>
      <c r="L41" s="64">
        <v>6</v>
      </c>
      <c r="M41" s="65">
        <v>11400</v>
      </c>
      <c r="N41" s="64">
        <v>6</v>
      </c>
      <c r="O41" s="65">
        <v>8200</v>
      </c>
      <c r="P41" s="64">
        <v>6</v>
      </c>
      <c r="Q41" s="65">
        <v>17400</v>
      </c>
      <c r="R41" s="64">
        <v>6</v>
      </c>
      <c r="S41" s="66">
        <v>420</v>
      </c>
      <c r="T41" s="64">
        <v>21</v>
      </c>
      <c r="U41" s="66">
        <v>950</v>
      </c>
      <c r="V41" s="64">
        <v>21</v>
      </c>
      <c r="W41" s="66">
        <v>140</v>
      </c>
      <c r="X41" s="64">
        <v>21</v>
      </c>
      <c r="Y41" s="66">
        <v>210</v>
      </c>
      <c r="Z41" s="64">
        <v>21</v>
      </c>
      <c r="AA41" s="66">
        <v>925</v>
      </c>
      <c r="AB41" s="64">
        <v>21</v>
      </c>
      <c r="AC41" s="66">
        <v>2200</v>
      </c>
      <c r="AD41" s="64">
        <v>21</v>
      </c>
      <c r="AE41" s="66">
        <v>2600</v>
      </c>
      <c r="AF41" s="64">
        <v>21</v>
      </c>
      <c r="AG41" s="66">
        <v>2500</v>
      </c>
      <c r="AH41" s="64">
        <v>21</v>
      </c>
    </row>
    <row r="42" spans="1:34" ht="12.75">
      <c r="A42" s="19">
        <v>123</v>
      </c>
      <c r="B42" s="64">
        <v>5</v>
      </c>
      <c r="C42" s="19">
        <v>141</v>
      </c>
      <c r="D42" s="64">
        <v>5</v>
      </c>
      <c r="E42" s="19">
        <v>151</v>
      </c>
      <c r="F42" s="64">
        <v>5</v>
      </c>
      <c r="G42" s="19">
        <v>245</v>
      </c>
      <c r="H42" s="64">
        <v>5</v>
      </c>
      <c r="I42" s="65">
        <v>2251</v>
      </c>
      <c r="J42" s="64">
        <v>5</v>
      </c>
      <c r="K42" s="65">
        <v>5261</v>
      </c>
      <c r="L42" s="64">
        <v>5</v>
      </c>
      <c r="M42" s="65">
        <v>11401</v>
      </c>
      <c r="N42" s="64">
        <v>5</v>
      </c>
      <c r="O42" s="65">
        <v>8201</v>
      </c>
      <c r="P42" s="64">
        <v>5</v>
      </c>
      <c r="Q42" s="65">
        <v>17401</v>
      </c>
      <c r="R42" s="64">
        <v>5</v>
      </c>
      <c r="S42" s="66"/>
      <c r="T42" s="64"/>
      <c r="U42" s="66"/>
      <c r="V42" s="64"/>
      <c r="W42" s="66"/>
      <c r="X42" s="64"/>
      <c r="Y42" s="66"/>
      <c r="Z42" s="64"/>
      <c r="AA42" s="66"/>
      <c r="AB42" s="64"/>
      <c r="AC42" s="66"/>
      <c r="AD42" s="64"/>
      <c r="AE42" s="66"/>
      <c r="AF42" s="64"/>
      <c r="AG42" s="66"/>
      <c r="AH42" s="64"/>
    </row>
    <row r="43" spans="1:34" ht="12.75">
      <c r="A43" s="19">
        <v>127</v>
      </c>
      <c r="B43" s="64">
        <v>5</v>
      </c>
      <c r="C43" s="19">
        <v>145</v>
      </c>
      <c r="D43" s="64">
        <v>5</v>
      </c>
      <c r="E43" s="19">
        <v>155</v>
      </c>
      <c r="F43" s="64">
        <v>5</v>
      </c>
      <c r="G43" s="19">
        <v>251</v>
      </c>
      <c r="H43" s="64">
        <v>5</v>
      </c>
      <c r="I43" s="65">
        <v>2300</v>
      </c>
      <c r="J43" s="64">
        <v>5</v>
      </c>
      <c r="K43" s="65">
        <v>5300</v>
      </c>
      <c r="L43" s="64">
        <v>5</v>
      </c>
      <c r="M43" s="65">
        <v>12000</v>
      </c>
      <c r="N43" s="64">
        <v>5</v>
      </c>
      <c r="O43" s="65">
        <v>8300</v>
      </c>
      <c r="P43" s="64">
        <v>5</v>
      </c>
      <c r="Q43" s="65">
        <v>18100</v>
      </c>
      <c r="R43" s="64">
        <v>5</v>
      </c>
      <c r="S43" s="66">
        <v>440</v>
      </c>
      <c r="T43" s="64">
        <v>22</v>
      </c>
      <c r="U43" s="66">
        <v>975</v>
      </c>
      <c r="V43" s="64">
        <v>22</v>
      </c>
      <c r="W43" s="66"/>
      <c r="X43" s="64">
        <v>22</v>
      </c>
      <c r="Y43" s="66">
        <v>220</v>
      </c>
      <c r="Z43" s="64">
        <v>22</v>
      </c>
      <c r="AA43" s="66">
        <v>950</v>
      </c>
      <c r="AB43" s="64">
        <v>22</v>
      </c>
      <c r="AC43" s="66">
        <v>2400</v>
      </c>
      <c r="AD43" s="64">
        <v>22</v>
      </c>
      <c r="AE43" s="66">
        <v>2800</v>
      </c>
      <c r="AF43" s="64">
        <v>22</v>
      </c>
      <c r="AG43" s="66">
        <v>2700</v>
      </c>
      <c r="AH43" s="64">
        <v>22</v>
      </c>
    </row>
    <row r="44" spans="1:34" ht="12.75">
      <c r="A44" s="19">
        <v>128</v>
      </c>
      <c r="B44" s="64">
        <v>4</v>
      </c>
      <c r="C44" s="19">
        <v>146</v>
      </c>
      <c r="D44" s="64">
        <v>4</v>
      </c>
      <c r="E44" s="19">
        <v>156</v>
      </c>
      <c r="F44" s="64">
        <v>4</v>
      </c>
      <c r="G44" s="19">
        <v>252</v>
      </c>
      <c r="H44" s="64">
        <v>4</v>
      </c>
      <c r="I44" s="65">
        <v>2301</v>
      </c>
      <c r="J44" s="64">
        <v>4</v>
      </c>
      <c r="K44" s="65">
        <v>5301</v>
      </c>
      <c r="L44" s="64">
        <v>4</v>
      </c>
      <c r="M44" s="65">
        <v>12001</v>
      </c>
      <c r="N44" s="64">
        <v>4</v>
      </c>
      <c r="O44" s="65">
        <v>8301</v>
      </c>
      <c r="P44" s="64">
        <v>4</v>
      </c>
      <c r="Q44" s="65">
        <v>18101</v>
      </c>
      <c r="R44" s="64">
        <v>4</v>
      </c>
      <c r="S44" s="66"/>
      <c r="T44" s="64"/>
      <c r="U44" s="66"/>
      <c r="V44" s="64"/>
      <c r="W44" s="66"/>
      <c r="X44" s="64"/>
      <c r="Y44" s="66"/>
      <c r="Z44" s="64"/>
      <c r="AA44" s="66"/>
      <c r="AB44" s="64"/>
      <c r="AC44" s="66"/>
      <c r="AD44" s="64"/>
      <c r="AE44" s="66"/>
      <c r="AF44" s="64"/>
      <c r="AG44" s="66"/>
      <c r="AH44" s="64"/>
    </row>
    <row r="45" spans="1:34" ht="12.75">
      <c r="A45" s="19">
        <v>132</v>
      </c>
      <c r="B45" s="64">
        <v>4</v>
      </c>
      <c r="C45" s="19">
        <v>150</v>
      </c>
      <c r="D45" s="64">
        <v>4</v>
      </c>
      <c r="E45" s="19">
        <v>160</v>
      </c>
      <c r="F45" s="64">
        <v>4</v>
      </c>
      <c r="G45" s="19">
        <v>258</v>
      </c>
      <c r="H45" s="64">
        <v>4</v>
      </c>
      <c r="I45" s="65">
        <v>2350</v>
      </c>
      <c r="J45" s="64">
        <v>4</v>
      </c>
      <c r="K45" s="65">
        <v>5400</v>
      </c>
      <c r="L45" s="64">
        <v>4</v>
      </c>
      <c r="M45" s="65">
        <v>12200</v>
      </c>
      <c r="N45" s="64">
        <v>4</v>
      </c>
      <c r="O45" s="65">
        <v>8400</v>
      </c>
      <c r="P45" s="64">
        <v>4</v>
      </c>
      <c r="Q45" s="65">
        <v>18400</v>
      </c>
      <c r="R45" s="64">
        <v>4</v>
      </c>
      <c r="S45" s="66">
        <v>460</v>
      </c>
      <c r="T45" s="64">
        <v>23</v>
      </c>
      <c r="U45" s="66">
        <v>1000</v>
      </c>
      <c r="V45" s="64">
        <v>23</v>
      </c>
      <c r="W45" s="66">
        <v>144</v>
      </c>
      <c r="X45" s="64">
        <v>23</v>
      </c>
      <c r="Y45" s="66">
        <v>230</v>
      </c>
      <c r="Z45" s="64">
        <v>23</v>
      </c>
      <c r="AA45" s="66">
        <v>1000</v>
      </c>
      <c r="AB45" s="64">
        <v>23</v>
      </c>
      <c r="AC45" s="66">
        <v>2600</v>
      </c>
      <c r="AD45" s="64">
        <v>23</v>
      </c>
      <c r="AE45" s="66">
        <v>3000</v>
      </c>
      <c r="AF45" s="64">
        <v>23</v>
      </c>
      <c r="AG45" s="66">
        <v>2900</v>
      </c>
      <c r="AH45" s="64">
        <v>23</v>
      </c>
    </row>
    <row r="46" spans="1:34" ht="12.75">
      <c r="A46" s="19">
        <v>133</v>
      </c>
      <c r="B46" s="64">
        <v>3</v>
      </c>
      <c r="C46" s="19">
        <v>151</v>
      </c>
      <c r="D46" s="64">
        <v>3</v>
      </c>
      <c r="E46" s="19">
        <v>161</v>
      </c>
      <c r="F46" s="64">
        <v>3</v>
      </c>
      <c r="G46" s="19">
        <v>259</v>
      </c>
      <c r="H46" s="64">
        <v>3</v>
      </c>
      <c r="I46" s="65">
        <v>2351</v>
      </c>
      <c r="J46" s="64">
        <v>3</v>
      </c>
      <c r="K46" s="65">
        <v>5401</v>
      </c>
      <c r="L46" s="64">
        <v>3</v>
      </c>
      <c r="M46" s="65">
        <v>12201</v>
      </c>
      <c r="N46" s="64">
        <v>3</v>
      </c>
      <c r="O46" s="65">
        <v>8401</v>
      </c>
      <c r="P46" s="64">
        <v>3</v>
      </c>
      <c r="Q46" s="65">
        <v>18401</v>
      </c>
      <c r="R46" s="64">
        <v>3</v>
      </c>
      <c r="S46" s="66"/>
      <c r="T46" s="64"/>
      <c r="U46" s="66"/>
      <c r="V46" s="64"/>
      <c r="W46" s="66"/>
      <c r="X46" s="64"/>
      <c r="Y46" s="66"/>
      <c r="Z46" s="64"/>
      <c r="AA46" s="66"/>
      <c r="AB46" s="64"/>
      <c r="AC46" s="66"/>
      <c r="AD46" s="64"/>
      <c r="AE46" s="66"/>
      <c r="AF46" s="64"/>
      <c r="AG46" s="66"/>
      <c r="AH46" s="64"/>
    </row>
    <row r="47" spans="1:34" ht="12.75">
      <c r="A47" s="19">
        <v>137</v>
      </c>
      <c r="B47" s="64">
        <v>3</v>
      </c>
      <c r="C47" s="19">
        <v>155</v>
      </c>
      <c r="D47" s="64">
        <v>3</v>
      </c>
      <c r="E47" s="19">
        <v>165</v>
      </c>
      <c r="F47" s="64">
        <v>3</v>
      </c>
      <c r="G47" s="19">
        <v>266</v>
      </c>
      <c r="H47" s="64">
        <v>3</v>
      </c>
      <c r="I47" s="65">
        <v>2400</v>
      </c>
      <c r="J47" s="64">
        <v>3</v>
      </c>
      <c r="K47" s="65">
        <v>5500</v>
      </c>
      <c r="L47" s="64">
        <v>3</v>
      </c>
      <c r="M47" s="65">
        <v>12400</v>
      </c>
      <c r="N47" s="64">
        <v>3</v>
      </c>
      <c r="O47" s="65">
        <v>8500</v>
      </c>
      <c r="P47" s="64">
        <v>3</v>
      </c>
      <c r="Q47" s="65">
        <v>19100</v>
      </c>
      <c r="R47" s="64">
        <v>3</v>
      </c>
      <c r="S47" s="66">
        <v>470</v>
      </c>
      <c r="T47" s="64">
        <v>24</v>
      </c>
      <c r="U47" s="66">
        <v>1025</v>
      </c>
      <c r="V47" s="64">
        <v>24</v>
      </c>
      <c r="W47" s="66"/>
      <c r="X47" s="64">
        <v>24</v>
      </c>
      <c r="Y47" s="66">
        <v>240</v>
      </c>
      <c r="Z47" s="64">
        <v>24</v>
      </c>
      <c r="AA47" s="66">
        <v>1050</v>
      </c>
      <c r="AB47" s="64">
        <v>24</v>
      </c>
      <c r="AC47" s="66">
        <v>2800</v>
      </c>
      <c r="AD47" s="64">
        <v>24</v>
      </c>
      <c r="AE47" s="66">
        <v>3200</v>
      </c>
      <c r="AF47" s="64">
        <v>24</v>
      </c>
      <c r="AG47" s="66">
        <v>3100</v>
      </c>
      <c r="AH47" s="64">
        <v>24</v>
      </c>
    </row>
    <row r="48" spans="1:34" ht="12.75">
      <c r="A48" s="19">
        <v>138</v>
      </c>
      <c r="B48" s="64">
        <v>2</v>
      </c>
      <c r="C48" s="19">
        <v>156</v>
      </c>
      <c r="D48" s="64">
        <v>2</v>
      </c>
      <c r="E48" s="19">
        <v>166</v>
      </c>
      <c r="F48" s="64">
        <v>2</v>
      </c>
      <c r="G48" s="19">
        <v>267</v>
      </c>
      <c r="H48" s="64">
        <v>2</v>
      </c>
      <c r="I48" s="65">
        <v>2401</v>
      </c>
      <c r="J48" s="64">
        <v>2</v>
      </c>
      <c r="K48" s="65">
        <v>5501</v>
      </c>
      <c r="L48" s="64">
        <v>2</v>
      </c>
      <c r="M48" s="65">
        <v>12401</v>
      </c>
      <c r="N48" s="64">
        <v>2</v>
      </c>
      <c r="O48" s="65">
        <v>8501</v>
      </c>
      <c r="P48" s="64">
        <v>2</v>
      </c>
      <c r="Q48" s="65">
        <v>19101</v>
      </c>
      <c r="R48" s="64">
        <v>2</v>
      </c>
      <c r="S48" s="66"/>
      <c r="T48" s="64"/>
      <c r="U48" s="66"/>
      <c r="V48" s="64"/>
      <c r="W48" s="66"/>
      <c r="X48" s="64"/>
      <c r="Y48" s="66"/>
      <c r="Z48" s="64"/>
      <c r="AA48" s="66"/>
      <c r="AB48" s="64"/>
      <c r="AC48" s="66"/>
      <c r="AD48" s="64"/>
      <c r="AE48" s="66"/>
      <c r="AF48" s="64"/>
      <c r="AG48" s="66"/>
      <c r="AH48" s="64"/>
    </row>
    <row r="49" spans="1:34" ht="12.75">
      <c r="A49" s="19">
        <v>142</v>
      </c>
      <c r="B49" s="64">
        <v>2</v>
      </c>
      <c r="C49" s="19">
        <v>160</v>
      </c>
      <c r="D49" s="64">
        <v>2</v>
      </c>
      <c r="E49" s="19">
        <v>170</v>
      </c>
      <c r="F49" s="64">
        <v>2</v>
      </c>
      <c r="G49" s="19">
        <v>274</v>
      </c>
      <c r="H49" s="64">
        <v>2</v>
      </c>
      <c r="I49" s="65">
        <v>2450</v>
      </c>
      <c r="J49" s="64">
        <v>2</v>
      </c>
      <c r="K49" s="65">
        <v>6000</v>
      </c>
      <c r="L49" s="64">
        <v>2</v>
      </c>
      <c r="M49" s="65">
        <v>13000</v>
      </c>
      <c r="N49" s="64">
        <v>2</v>
      </c>
      <c r="O49" s="65">
        <v>9000</v>
      </c>
      <c r="P49" s="64">
        <v>2</v>
      </c>
      <c r="Q49" s="65">
        <v>10400</v>
      </c>
      <c r="R49" s="64">
        <v>2</v>
      </c>
      <c r="S49" s="66">
        <v>480</v>
      </c>
      <c r="T49" s="64">
        <v>25</v>
      </c>
      <c r="U49" s="66">
        <v>1050</v>
      </c>
      <c r="V49" s="64">
        <v>25</v>
      </c>
      <c r="W49" s="66">
        <v>148</v>
      </c>
      <c r="X49" s="64">
        <v>25</v>
      </c>
      <c r="Y49" s="66">
        <v>250</v>
      </c>
      <c r="Z49" s="64">
        <v>25</v>
      </c>
      <c r="AA49" s="66">
        <v>1100</v>
      </c>
      <c r="AB49" s="64">
        <v>25</v>
      </c>
      <c r="AC49" s="66">
        <v>3000</v>
      </c>
      <c r="AD49" s="64">
        <v>25</v>
      </c>
      <c r="AE49" s="66">
        <v>3400</v>
      </c>
      <c r="AF49" s="64">
        <v>25</v>
      </c>
      <c r="AG49" s="66">
        <v>3200</v>
      </c>
      <c r="AH49" s="64">
        <v>25</v>
      </c>
    </row>
    <row r="50" spans="1:34" ht="12.75">
      <c r="A50" s="19">
        <v>143</v>
      </c>
      <c r="B50" s="64">
        <v>1</v>
      </c>
      <c r="C50" s="19">
        <v>161</v>
      </c>
      <c r="D50" s="64">
        <v>1</v>
      </c>
      <c r="E50" s="19">
        <v>171</v>
      </c>
      <c r="F50" s="64">
        <v>1</v>
      </c>
      <c r="G50" s="19">
        <v>273</v>
      </c>
      <c r="H50" s="64">
        <v>1</v>
      </c>
      <c r="I50" s="65">
        <v>2451</v>
      </c>
      <c r="J50" s="64">
        <v>1</v>
      </c>
      <c r="K50" s="65">
        <v>6001</v>
      </c>
      <c r="L50" s="64">
        <v>1</v>
      </c>
      <c r="M50" s="65">
        <v>13001</v>
      </c>
      <c r="N50" s="64">
        <v>1</v>
      </c>
      <c r="O50" s="65">
        <v>9001</v>
      </c>
      <c r="P50" s="64">
        <v>1</v>
      </c>
      <c r="Q50" s="65">
        <v>19401</v>
      </c>
      <c r="R50" s="64">
        <v>1</v>
      </c>
      <c r="S50" s="66"/>
      <c r="T50" s="64"/>
      <c r="U50" s="66"/>
      <c r="V50" s="64"/>
      <c r="W50" s="66"/>
      <c r="X50" s="64"/>
      <c r="Y50" s="66"/>
      <c r="Z50" s="64"/>
      <c r="AA50" s="66"/>
      <c r="AB50" s="64"/>
      <c r="AC50" s="66"/>
      <c r="AD50" s="64"/>
      <c r="AE50" s="66"/>
      <c r="AF50" s="64"/>
      <c r="AG50" s="66"/>
      <c r="AH50" s="64"/>
    </row>
    <row r="51" spans="1:34" s="58" customFormat="1" ht="12.75">
      <c r="A51" s="67" t="s">
        <v>3</v>
      </c>
      <c r="B51" s="68" t="s">
        <v>13</v>
      </c>
      <c r="C51" s="67" t="s">
        <v>20</v>
      </c>
      <c r="D51" s="68" t="s">
        <v>13</v>
      </c>
      <c r="E51" s="67" t="s">
        <v>26</v>
      </c>
      <c r="F51" s="68" t="s">
        <v>13</v>
      </c>
      <c r="G51" s="67" t="s">
        <v>21</v>
      </c>
      <c r="H51" s="68" t="s">
        <v>13</v>
      </c>
      <c r="I51" s="69" t="s">
        <v>5</v>
      </c>
      <c r="J51" s="68" t="s">
        <v>13</v>
      </c>
      <c r="K51" s="69" t="s">
        <v>22</v>
      </c>
      <c r="L51" s="68" t="s">
        <v>13</v>
      </c>
      <c r="M51" s="69" t="s">
        <v>33</v>
      </c>
      <c r="N51" s="68" t="s">
        <v>13</v>
      </c>
      <c r="O51" s="69" t="s">
        <v>23</v>
      </c>
      <c r="P51" s="68" t="s">
        <v>13</v>
      </c>
      <c r="Q51" s="69" t="s">
        <v>34</v>
      </c>
      <c r="R51" s="68" t="s">
        <v>13</v>
      </c>
      <c r="S51" s="70" t="s">
        <v>27</v>
      </c>
      <c r="T51" s="68" t="s">
        <v>13</v>
      </c>
      <c r="U51" s="70" t="s">
        <v>35</v>
      </c>
      <c r="V51" s="68" t="s">
        <v>13</v>
      </c>
      <c r="W51" s="70" t="s">
        <v>28</v>
      </c>
      <c r="X51" s="68" t="s">
        <v>13</v>
      </c>
      <c r="Y51" s="70" t="s">
        <v>29</v>
      </c>
      <c r="Z51" s="68" t="s">
        <v>13</v>
      </c>
      <c r="AA51" s="70" t="s">
        <v>30</v>
      </c>
      <c r="AB51" s="68" t="s">
        <v>13</v>
      </c>
      <c r="AC51" s="70" t="s">
        <v>31</v>
      </c>
      <c r="AD51" s="68" t="s">
        <v>13</v>
      </c>
      <c r="AE51" s="70" t="s">
        <v>32</v>
      </c>
      <c r="AF51" s="68" t="s">
        <v>13</v>
      </c>
      <c r="AG51" s="70" t="s">
        <v>11</v>
      </c>
      <c r="AH51" s="68" t="s">
        <v>13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J51"/>
  <sheetViews>
    <sheetView zoomScalePageLayoutView="0" workbookViewId="0" topLeftCell="T1">
      <selection activeCell="Y1" sqref="Y1:AB16384"/>
    </sheetView>
  </sheetViews>
  <sheetFormatPr defaultColWidth="11.00390625" defaultRowHeight="15.75"/>
  <cols>
    <col min="1" max="1" width="4.625" style="74" hidden="1" customWidth="1"/>
    <col min="2" max="2" width="4.125" style="74" hidden="1" customWidth="1"/>
    <col min="3" max="3" width="4.625" style="74" hidden="1" customWidth="1"/>
    <col min="4" max="4" width="4.125" style="74" hidden="1" customWidth="1"/>
    <col min="5" max="5" width="6.75390625" style="74" hidden="1" customWidth="1"/>
    <col min="6" max="6" width="4.125" style="74" hidden="1" customWidth="1"/>
    <col min="7" max="7" width="6.75390625" style="74" hidden="1" customWidth="1"/>
    <col min="8" max="8" width="4.125" style="74" hidden="1" customWidth="1"/>
    <col min="9" max="9" width="5.50390625" style="74" hidden="1" customWidth="1"/>
    <col min="10" max="10" width="4.125" style="74" hidden="1" customWidth="1"/>
    <col min="11" max="11" width="5.50390625" style="74" hidden="1" customWidth="1"/>
    <col min="12" max="12" width="4.125" style="74" hidden="1" customWidth="1"/>
    <col min="13" max="13" width="6.375" style="74" hidden="1" customWidth="1"/>
    <col min="14" max="14" width="4.125" style="74" hidden="1" customWidth="1"/>
    <col min="15" max="15" width="6.375" style="74" hidden="1" customWidth="1"/>
    <col min="16" max="16" width="4.125" style="74" hidden="1" customWidth="1"/>
    <col min="17" max="17" width="11.125" style="74" hidden="1" customWidth="1"/>
    <col min="18" max="18" width="4.125" style="74" hidden="1" customWidth="1"/>
    <col min="19" max="19" width="11.125" style="74" hidden="1" customWidth="1"/>
    <col min="20" max="20" width="4.125" style="74" bestFit="1" customWidth="1"/>
    <col min="21" max="21" width="9.875" style="74" bestFit="1" customWidth="1"/>
    <col min="22" max="22" width="4.125" style="74" bestFit="1" customWidth="1"/>
    <col min="23" max="23" width="4.875" style="74" bestFit="1" customWidth="1"/>
    <col min="24" max="24" width="4.125" style="74" bestFit="1" customWidth="1"/>
    <col min="25" max="25" width="8.50390625" style="73" bestFit="1" customWidth="1"/>
    <col min="26" max="26" width="4.125" style="63" bestFit="1" customWidth="1"/>
    <col min="27" max="27" width="7.375" style="73" bestFit="1" customWidth="1"/>
    <col min="28" max="28" width="4.125" style="63" bestFit="1" customWidth="1"/>
    <col min="29" max="29" width="6.00390625" style="74" bestFit="1" customWidth="1"/>
    <col min="30" max="30" width="4.125" style="74" bestFit="1" customWidth="1"/>
    <col min="31" max="31" width="7.00390625" style="74" bestFit="1" customWidth="1"/>
    <col min="32" max="32" width="4.125" style="74" bestFit="1" customWidth="1"/>
    <col min="33" max="33" width="8.25390625" style="74" bestFit="1" customWidth="1"/>
    <col min="34" max="34" width="4.125" style="74" bestFit="1" customWidth="1"/>
    <col min="35" max="35" width="8.75390625" style="74" bestFit="1" customWidth="1"/>
    <col min="36" max="36" width="4.125" style="74" bestFit="1" customWidth="1"/>
    <col min="37" max="16384" width="11.00390625" style="74" customWidth="1"/>
  </cols>
  <sheetData>
    <row r="1" spans="1:36" ht="13.5" thickBot="1">
      <c r="A1" s="54" t="s">
        <v>3</v>
      </c>
      <c r="B1" s="55" t="s">
        <v>13</v>
      </c>
      <c r="C1" s="54" t="s">
        <v>20</v>
      </c>
      <c r="D1" s="55" t="s">
        <v>13</v>
      </c>
      <c r="E1" s="54" t="s">
        <v>26</v>
      </c>
      <c r="F1" s="55" t="s">
        <v>13</v>
      </c>
      <c r="G1" s="54" t="s">
        <v>37</v>
      </c>
      <c r="H1" s="55" t="s">
        <v>13</v>
      </c>
      <c r="I1" s="54" t="s">
        <v>21</v>
      </c>
      <c r="J1" s="55" t="s">
        <v>13</v>
      </c>
      <c r="K1" s="56" t="s">
        <v>5</v>
      </c>
      <c r="L1" s="55" t="s">
        <v>13</v>
      </c>
      <c r="M1" s="56" t="s">
        <v>22</v>
      </c>
      <c r="N1" s="55" t="s">
        <v>13</v>
      </c>
      <c r="O1" s="56" t="s">
        <v>33</v>
      </c>
      <c r="P1" s="55" t="s">
        <v>13</v>
      </c>
      <c r="Q1" s="56" t="s">
        <v>23</v>
      </c>
      <c r="R1" s="55" t="s">
        <v>13</v>
      </c>
      <c r="S1" s="56" t="s">
        <v>34</v>
      </c>
      <c r="T1" s="55" t="s">
        <v>13</v>
      </c>
      <c r="U1" s="57" t="s">
        <v>27</v>
      </c>
      <c r="V1" s="55" t="s">
        <v>13</v>
      </c>
      <c r="W1" s="57" t="s">
        <v>35</v>
      </c>
      <c r="X1" s="55" t="s">
        <v>13</v>
      </c>
      <c r="Y1" s="57" t="s">
        <v>28</v>
      </c>
      <c r="Z1" s="55" t="s">
        <v>13</v>
      </c>
      <c r="AA1" s="57" t="s">
        <v>29</v>
      </c>
      <c r="AB1" s="55" t="s">
        <v>13</v>
      </c>
      <c r="AC1" s="57" t="s">
        <v>30</v>
      </c>
      <c r="AD1" s="55" t="s">
        <v>13</v>
      </c>
      <c r="AE1" s="57" t="s">
        <v>31</v>
      </c>
      <c r="AF1" s="55" t="s">
        <v>13</v>
      </c>
      <c r="AG1" s="57" t="s">
        <v>32</v>
      </c>
      <c r="AH1" s="55" t="s">
        <v>13</v>
      </c>
      <c r="AI1" s="57" t="s">
        <v>36</v>
      </c>
      <c r="AJ1" s="55" t="s">
        <v>13</v>
      </c>
    </row>
    <row r="2" spans="1:36" ht="13.5" thickTop="1">
      <c r="A2" s="59">
        <v>0</v>
      </c>
      <c r="B2" s="60">
        <v>25</v>
      </c>
      <c r="C2" s="59">
        <v>0</v>
      </c>
      <c r="D2" s="60">
        <v>25</v>
      </c>
      <c r="E2" s="59">
        <v>0</v>
      </c>
      <c r="F2" s="60">
        <v>25</v>
      </c>
      <c r="G2" s="59">
        <v>0</v>
      </c>
      <c r="H2" s="60">
        <v>25</v>
      </c>
      <c r="I2" s="59">
        <v>0</v>
      </c>
      <c r="J2" s="60">
        <v>25</v>
      </c>
      <c r="K2" s="61">
        <v>0</v>
      </c>
      <c r="L2" s="60">
        <v>25</v>
      </c>
      <c r="M2" s="61">
        <v>0</v>
      </c>
      <c r="N2" s="60">
        <v>25</v>
      </c>
      <c r="O2" s="61">
        <v>0</v>
      </c>
      <c r="P2" s="60">
        <v>25</v>
      </c>
      <c r="Q2" s="61">
        <v>0</v>
      </c>
      <c r="R2" s="60">
        <v>25</v>
      </c>
      <c r="S2" s="61">
        <v>0</v>
      </c>
      <c r="T2" s="60">
        <v>25</v>
      </c>
      <c r="U2" s="62">
        <v>0</v>
      </c>
      <c r="V2" s="60">
        <v>1</v>
      </c>
      <c r="W2" s="62">
        <v>0</v>
      </c>
      <c r="X2" s="60">
        <v>1</v>
      </c>
      <c r="Y2" s="398"/>
      <c r="Z2" s="399"/>
      <c r="AA2" s="398"/>
      <c r="AB2" s="399"/>
      <c r="AC2" s="62">
        <v>0</v>
      </c>
      <c r="AD2" s="60">
        <v>1</v>
      </c>
      <c r="AE2" s="62">
        <v>0</v>
      </c>
      <c r="AF2" s="60">
        <v>1</v>
      </c>
      <c r="AG2" s="62">
        <v>0</v>
      </c>
      <c r="AH2" s="60">
        <v>1</v>
      </c>
      <c r="AI2" s="62">
        <v>0</v>
      </c>
      <c r="AJ2" s="60">
        <v>1</v>
      </c>
    </row>
    <row r="3" spans="1:36" ht="12.75">
      <c r="A3" s="19">
        <v>65</v>
      </c>
      <c r="B3" s="64">
        <v>25</v>
      </c>
      <c r="C3" s="19">
        <v>74</v>
      </c>
      <c r="D3" s="64">
        <v>25</v>
      </c>
      <c r="E3" s="19">
        <v>83</v>
      </c>
      <c r="F3" s="64">
        <v>25</v>
      </c>
      <c r="G3" s="19">
        <v>115</v>
      </c>
      <c r="H3" s="64">
        <v>25</v>
      </c>
      <c r="I3" s="19">
        <v>150</v>
      </c>
      <c r="J3" s="64">
        <v>25</v>
      </c>
      <c r="K3" s="65">
        <v>1201</v>
      </c>
      <c r="L3" s="64">
        <v>25</v>
      </c>
      <c r="M3" s="65">
        <v>3050</v>
      </c>
      <c r="N3" s="64">
        <v>25</v>
      </c>
      <c r="O3" s="65">
        <v>6400</v>
      </c>
      <c r="P3" s="64">
        <v>25</v>
      </c>
      <c r="Q3" s="65">
        <v>5000</v>
      </c>
      <c r="R3" s="64">
        <v>25</v>
      </c>
      <c r="S3" s="65">
        <v>11000</v>
      </c>
      <c r="T3" s="64">
        <v>25</v>
      </c>
      <c r="U3" s="66">
        <v>240</v>
      </c>
      <c r="V3" s="64">
        <v>2</v>
      </c>
      <c r="W3" s="66">
        <v>560</v>
      </c>
      <c r="X3" s="64">
        <v>2</v>
      </c>
      <c r="Y3" s="398"/>
      <c r="Z3" s="399"/>
      <c r="AA3" s="398"/>
      <c r="AB3" s="399"/>
      <c r="AC3" s="66">
        <v>460</v>
      </c>
      <c r="AD3" s="64">
        <v>2</v>
      </c>
      <c r="AE3" s="66">
        <v>300</v>
      </c>
      <c r="AF3" s="64">
        <v>2</v>
      </c>
      <c r="AG3" s="66">
        <v>600</v>
      </c>
      <c r="AH3" s="64">
        <v>2</v>
      </c>
      <c r="AI3" s="66">
        <v>400</v>
      </c>
      <c r="AJ3" s="64">
        <v>2</v>
      </c>
    </row>
    <row r="4" spans="1:36" ht="12.75">
      <c r="A4" s="19">
        <v>66</v>
      </c>
      <c r="B4" s="64">
        <v>24</v>
      </c>
      <c r="C4" s="19">
        <v>75</v>
      </c>
      <c r="D4" s="64">
        <v>24</v>
      </c>
      <c r="E4" s="19">
        <v>84</v>
      </c>
      <c r="F4" s="64">
        <v>24</v>
      </c>
      <c r="G4" s="19">
        <v>116</v>
      </c>
      <c r="H4" s="64">
        <v>24</v>
      </c>
      <c r="I4" s="19">
        <v>151</v>
      </c>
      <c r="J4" s="64">
        <v>24</v>
      </c>
      <c r="K4" s="65">
        <v>1201</v>
      </c>
      <c r="L4" s="64">
        <v>24</v>
      </c>
      <c r="M4" s="65">
        <v>3051</v>
      </c>
      <c r="N4" s="64">
        <v>24</v>
      </c>
      <c r="O4" s="65">
        <v>6401</v>
      </c>
      <c r="P4" s="64">
        <v>24</v>
      </c>
      <c r="Q4" s="65">
        <v>5001</v>
      </c>
      <c r="R4" s="64">
        <v>24</v>
      </c>
      <c r="S4" s="65">
        <v>11001</v>
      </c>
      <c r="T4" s="64">
        <v>24</v>
      </c>
      <c r="U4" s="66"/>
      <c r="V4" s="64"/>
      <c r="W4" s="66"/>
      <c r="X4" s="64"/>
      <c r="Y4" s="398"/>
      <c r="Z4" s="399"/>
      <c r="AA4" s="398"/>
      <c r="AB4" s="399"/>
      <c r="AC4" s="66"/>
      <c r="AD4" s="64"/>
      <c r="AE4" s="66"/>
      <c r="AF4" s="64"/>
      <c r="AG4" s="66"/>
      <c r="AH4" s="64"/>
      <c r="AI4" s="66"/>
      <c r="AJ4" s="64"/>
    </row>
    <row r="5" spans="1:36" ht="12.75">
      <c r="A5" s="19">
        <v>67</v>
      </c>
      <c r="B5" s="64">
        <v>24</v>
      </c>
      <c r="C5" s="19">
        <v>76</v>
      </c>
      <c r="D5" s="64">
        <v>24</v>
      </c>
      <c r="E5" s="19">
        <v>86</v>
      </c>
      <c r="F5" s="64">
        <v>24</v>
      </c>
      <c r="G5" s="19">
        <v>118</v>
      </c>
      <c r="H5" s="64">
        <v>24</v>
      </c>
      <c r="I5" s="19">
        <v>154</v>
      </c>
      <c r="J5" s="64">
        <v>24</v>
      </c>
      <c r="K5" s="65">
        <v>1220</v>
      </c>
      <c r="L5" s="64">
        <v>24</v>
      </c>
      <c r="M5" s="65">
        <v>3080</v>
      </c>
      <c r="N5" s="64">
        <v>24</v>
      </c>
      <c r="O5" s="65">
        <v>6480</v>
      </c>
      <c r="P5" s="64">
        <v>24</v>
      </c>
      <c r="Q5" s="65">
        <v>5100</v>
      </c>
      <c r="R5" s="64">
        <v>24</v>
      </c>
      <c r="S5" s="65">
        <v>11150</v>
      </c>
      <c r="T5" s="64">
        <v>24</v>
      </c>
      <c r="U5" s="66">
        <v>245</v>
      </c>
      <c r="V5" s="64">
        <v>3</v>
      </c>
      <c r="W5" s="66">
        <v>570</v>
      </c>
      <c r="X5" s="64">
        <v>3</v>
      </c>
      <c r="Y5" s="398"/>
      <c r="Z5" s="399"/>
      <c r="AA5" s="398"/>
      <c r="AB5" s="399"/>
      <c r="AC5" s="66">
        <v>470</v>
      </c>
      <c r="AD5" s="64">
        <v>3</v>
      </c>
      <c r="AE5" s="66">
        <v>400</v>
      </c>
      <c r="AF5" s="64">
        <v>3</v>
      </c>
      <c r="AG5" s="66">
        <v>700</v>
      </c>
      <c r="AH5" s="64">
        <v>3</v>
      </c>
      <c r="AI5" s="66">
        <v>500</v>
      </c>
      <c r="AJ5" s="64">
        <v>3</v>
      </c>
    </row>
    <row r="6" spans="1:36" ht="12.75">
      <c r="A6" s="19">
        <v>68</v>
      </c>
      <c r="B6" s="64">
        <v>23</v>
      </c>
      <c r="C6" s="19">
        <v>77</v>
      </c>
      <c r="D6" s="64">
        <v>23</v>
      </c>
      <c r="E6" s="19">
        <v>87</v>
      </c>
      <c r="F6" s="64">
        <v>23</v>
      </c>
      <c r="G6" s="19">
        <v>119</v>
      </c>
      <c r="H6" s="64">
        <v>23</v>
      </c>
      <c r="I6" s="19">
        <v>155</v>
      </c>
      <c r="J6" s="64">
        <v>23</v>
      </c>
      <c r="K6" s="65">
        <v>1221</v>
      </c>
      <c r="L6" s="64">
        <v>23</v>
      </c>
      <c r="M6" s="65">
        <v>3081</v>
      </c>
      <c r="N6" s="64">
        <v>23</v>
      </c>
      <c r="O6" s="65">
        <v>6481</v>
      </c>
      <c r="P6" s="64">
        <v>23</v>
      </c>
      <c r="Q6" s="65">
        <v>5101</v>
      </c>
      <c r="R6" s="64">
        <v>23</v>
      </c>
      <c r="S6" s="65">
        <v>11151</v>
      </c>
      <c r="T6" s="64">
        <v>23</v>
      </c>
      <c r="U6" s="66"/>
      <c r="V6" s="64"/>
      <c r="W6" s="66"/>
      <c r="X6" s="64"/>
      <c r="Y6" s="398"/>
      <c r="Z6" s="399"/>
      <c r="AA6" s="398"/>
      <c r="AB6" s="399"/>
      <c r="AC6" s="66"/>
      <c r="AD6" s="64"/>
      <c r="AE6" s="66"/>
      <c r="AF6" s="64"/>
      <c r="AG6" s="66"/>
      <c r="AH6" s="64"/>
      <c r="AI6" s="66"/>
      <c r="AJ6" s="64"/>
    </row>
    <row r="7" spans="1:36" ht="12.75">
      <c r="A7" s="19">
        <v>69</v>
      </c>
      <c r="B7" s="64">
        <v>23</v>
      </c>
      <c r="C7" s="19">
        <v>78</v>
      </c>
      <c r="D7" s="64">
        <v>23</v>
      </c>
      <c r="E7" s="19">
        <v>89</v>
      </c>
      <c r="F7" s="64">
        <v>23</v>
      </c>
      <c r="G7" s="19">
        <v>121</v>
      </c>
      <c r="H7" s="64">
        <v>23</v>
      </c>
      <c r="I7" s="19">
        <v>158</v>
      </c>
      <c r="J7" s="64">
        <v>23</v>
      </c>
      <c r="K7" s="65">
        <v>1240</v>
      </c>
      <c r="L7" s="64">
        <v>23</v>
      </c>
      <c r="M7" s="65">
        <v>3120</v>
      </c>
      <c r="N7" s="64">
        <v>23</v>
      </c>
      <c r="O7" s="65">
        <v>6560</v>
      </c>
      <c r="P7" s="64">
        <v>23</v>
      </c>
      <c r="Q7" s="65">
        <v>5200</v>
      </c>
      <c r="R7" s="64">
        <v>23</v>
      </c>
      <c r="S7" s="65">
        <v>11300</v>
      </c>
      <c r="T7" s="64">
        <v>23</v>
      </c>
      <c r="U7" s="66">
        <v>250</v>
      </c>
      <c r="V7" s="64">
        <v>4</v>
      </c>
      <c r="W7" s="66">
        <v>580</v>
      </c>
      <c r="X7" s="64">
        <v>4</v>
      </c>
      <c r="Y7" s="398"/>
      <c r="Z7" s="399"/>
      <c r="AA7" s="398"/>
      <c r="AB7" s="399"/>
      <c r="AC7" s="66">
        <v>480</v>
      </c>
      <c r="AD7" s="64">
        <v>4</v>
      </c>
      <c r="AE7" s="66">
        <v>500</v>
      </c>
      <c r="AF7" s="64">
        <v>4</v>
      </c>
      <c r="AG7" s="66">
        <v>800</v>
      </c>
      <c r="AH7" s="64">
        <v>4</v>
      </c>
      <c r="AI7" s="66">
        <v>600</v>
      </c>
      <c r="AJ7" s="64">
        <v>4</v>
      </c>
    </row>
    <row r="8" spans="1:36" ht="12.75">
      <c r="A8" s="19">
        <v>70</v>
      </c>
      <c r="B8" s="64">
        <v>22</v>
      </c>
      <c r="C8" s="19">
        <v>79</v>
      </c>
      <c r="D8" s="64">
        <v>22</v>
      </c>
      <c r="E8" s="19">
        <v>90</v>
      </c>
      <c r="F8" s="64">
        <v>22</v>
      </c>
      <c r="G8" s="19">
        <v>122</v>
      </c>
      <c r="H8" s="64">
        <v>22</v>
      </c>
      <c r="I8" s="19">
        <v>159</v>
      </c>
      <c r="J8" s="64">
        <v>22</v>
      </c>
      <c r="K8" s="65">
        <v>1241</v>
      </c>
      <c r="L8" s="64">
        <v>22</v>
      </c>
      <c r="M8" s="65">
        <v>3121</v>
      </c>
      <c r="N8" s="64">
        <v>22</v>
      </c>
      <c r="O8" s="65">
        <v>6561</v>
      </c>
      <c r="P8" s="64">
        <v>22</v>
      </c>
      <c r="Q8" s="65">
        <v>5201</v>
      </c>
      <c r="R8" s="64">
        <v>22</v>
      </c>
      <c r="S8" s="65">
        <v>11301</v>
      </c>
      <c r="T8" s="64">
        <v>22</v>
      </c>
      <c r="U8" s="66"/>
      <c r="V8" s="64"/>
      <c r="W8" s="66"/>
      <c r="X8" s="64"/>
      <c r="Y8" s="398"/>
      <c r="Z8" s="399"/>
      <c r="AA8" s="398"/>
      <c r="AB8" s="399"/>
      <c r="AC8" s="66"/>
      <c r="AD8" s="64"/>
      <c r="AE8" s="66"/>
      <c r="AF8" s="64"/>
      <c r="AG8" s="66"/>
      <c r="AH8" s="64"/>
      <c r="AI8" s="66"/>
      <c r="AJ8" s="64"/>
    </row>
    <row r="9" spans="1:36" ht="12.75">
      <c r="A9" s="19">
        <v>71</v>
      </c>
      <c r="B9" s="64">
        <v>22</v>
      </c>
      <c r="C9" s="19">
        <v>80</v>
      </c>
      <c r="D9" s="64">
        <v>22</v>
      </c>
      <c r="E9" s="19">
        <v>92</v>
      </c>
      <c r="F9" s="64">
        <v>22</v>
      </c>
      <c r="G9" s="19">
        <v>124</v>
      </c>
      <c r="H9" s="64">
        <v>22</v>
      </c>
      <c r="I9" s="19">
        <v>162</v>
      </c>
      <c r="J9" s="64">
        <v>22</v>
      </c>
      <c r="K9" s="65">
        <v>1260</v>
      </c>
      <c r="L9" s="64">
        <v>22</v>
      </c>
      <c r="M9" s="65">
        <v>3160</v>
      </c>
      <c r="N9" s="64">
        <v>22</v>
      </c>
      <c r="O9" s="65">
        <v>7040</v>
      </c>
      <c r="P9" s="64">
        <v>22</v>
      </c>
      <c r="Q9" s="65">
        <v>5300</v>
      </c>
      <c r="R9" s="64">
        <v>22</v>
      </c>
      <c r="S9" s="65">
        <v>11450</v>
      </c>
      <c r="T9" s="64">
        <v>22</v>
      </c>
      <c r="U9" s="66">
        <v>255</v>
      </c>
      <c r="V9" s="64">
        <v>5</v>
      </c>
      <c r="W9" s="66">
        <v>590</v>
      </c>
      <c r="X9" s="64">
        <v>5</v>
      </c>
      <c r="Y9" s="398"/>
      <c r="Z9" s="399"/>
      <c r="AA9" s="398"/>
      <c r="AB9" s="399"/>
      <c r="AC9" s="66">
        <v>490</v>
      </c>
      <c r="AD9" s="64">
        <v>5</v>
      </c>
      <c r="AE9" s="66">
        <v>600</v>
      </c>
      <c r="AF9" s="64">
        <v>5</v>
      </c>
      <c r="AG9" s="66">
        <v>900</v>
      </c>
      <c r="AH9" s="64">
        <v>5</v>
      </c>
      <c r="AI9" s="66">
        <v>700</v>
      </c>
      <c r="AJ9" s="64">
        <v>5</v>
      </c>
    </row>
    <row r="10" spans="1:36" ht="12.75">
      <c r="A10" s="19">
        <v>72</v>
      </c>
      <c r="B10" s="64">
        <v>21</v>
      </c>
      <c r="C10" s="19">
        <v>81</v>
      </c>
      <c r="D10" s="64">
        <v>21</v>
      </c>
      <c r="E10" s="19">
        <v>93</v>
      </c>
      <c r="F10" s="64">
        <v>21</v>
      </c>
      <c r="G10" s="19">
        <v>125</v>
      </c>
      <c r="H10" s="64">
        <v>21</v>
      </c>
      <c r="I10" s="19">
        <v>163</v>
      </c>
      <c r="J10" s="64">
        <v>21</v>
      </c>
      <c r="K10" s="65">
        <v>1261</v>
      </c>
      <c r="L10" s="64">
        <v>21</v>
      </c>
      <c r="M10" s="65">
        <v>3161</v>
      </c>
      <c r="N10" s="64">
        <v>21</v>
      </c>
      <c r="O10" s="65">
        <v>7041</v>
      </c>
      <c r="P10" s="64">
        <v>21</v>
      </c>
      <c r="Q10" s="65">
        <v>5301</v>
      </c>
      <c r="R10" s="64">
        <v>21</v>
      </c>
      <c r="S10" s="65">
        <v>11451</v>
      </c>
      <c r="T10" s="64">
        <v>21</v>
      </c>
      <c r="U10" s="66"/>
      <c r="V10" s="64"/>
      <c r="W10" s="66"/>
      <c r="X10" s="64"/>
      <c r="Y10" s="398"/>
      <c r="Z10" s="399"/>
      <c r="AA10" s="398"/>
      <c r="AB10" s="399"/>
      <c r="AC10" s="66"/>
      <c r="AD10" s="64"/>
      <c r="AE10" s="66"/>
      <c r="AF10" s="64"/>
      <c r="AG10" s="66"/>
      <c r="AH10" s="64"/>
      <c r="AI10" s="66"/>
      <c r="AJ10" s="64"/>
    </row>
    <row r="11" spans="1:36" ht="12.75">
      <c r="A11" s="19">
        <v>73</v>
      </c>
      <c r="B11" s="64">
        <v>21</v>
      </c>
      <c r="C11" s="19">
        <v>82</v>
      </c>
      <c r="D11" s="64">
        <v>21</v>
      </c>
      <c r="E11" s="19">
        <v>95</v>
      </c>
      <c r="F11" s="64">
        <v>21</v>
      </c>
      <c r="G11" s="19">
        <v>127</v>
      </c>
      <c r="H11" s="64">
        <v>21</v>
      </c>
      <c r="I11" s="19">
        <v>166</v>
      </c>
      <c r="J11" s="64">
        <v>21</v>
      </c>
      <c r="K11" s="65">
        <v>1280</v>
      </c>
      <c r="L11" s="64">
        <v>21</v>
      </c>
      <c r="M11" s="65">
        <v>3200</v>
      </c>
      <c r="N11" s="64">
        <v>21</v>
      </c>
      <c r="O11" s="65">
        <v>7120</v>
      </c>
      <c r="P11" s="64">
        <v>21</v>
      </c>
      <c r="Q11" s="65">
        <v>5400</v>
      </c>
      <c r="R11" s="64">
        <v>21</v>
      </c>
      <c r="S11" s="65">
        <v>12000</v>
      </c>
      <c r="T11" s="64">
        <v>21</v>
      </c>
      <c r="U11" s="66">
        <v>260</v>
      </c>
      <c r="V11" s="64">
        <v>6</v>
      </c>
      <c r="W11" s="66">
        <v>600</v>
      </c>
      <c r="X11" s="64">
        <v>6</v>
      </c>
      <c r="Y11" s="398"/>
      <c r="Z11" s="399"/>
      <c r="AA11" s="398"/>
      <c r="AB11" s="399"/>
      <c r="AC11" s="66">
        <v>500</v>
      </c>
      <c r="AD11" s="64">
        <v>6</v>
      </c>
      <c r="AE11" s="66">
        <v>700</v>
      </c>
      <c r="AF11" s="64">
        <v>6</v>
      </c>
      <c r="AG11" s="66">
        <v>1000</v>
      </c>
      <c r="AH11" s="64">
        <v>6</v>
      </c>
      <c r="AI11" s="66">
        <v>800</v>
      </c>
      <c r="AJ11" s="64">
        <v>6</v>
      </c>
    </row>
    <row r="12" spans="1:36" ht="12.75">
      <c r="A12" s="19">
        <v>74</v>
      </c>
      <c r="B12" s="64">
        <v>20</v>
      </c>
      <c r="C12" s="19">
        <v>83</v>
      </c>
      <c r="D12" s="64">
        <v>20</v>
      </c>
      <c r="E12" s="19">
        <v>96</v>
      </c>
      <c r="F12" s="64">
        <v>20</v>
      </c>
      <c r="G12" s="19">
        <v>128</v>
      </c>
      <c r="H12" s="64">
        <v>20</v>
      </c>
      <c r="I12" s="19">
        <v>167</v>
      </c>
      <c r="J12" s="64">
        <v>20</v>
      </c>
      <c r="K12" s="65">
        <v>1281</v>
      </c>
      <c r="L12" s="64">
        <v>20</v>
      </c>
      <c r="M12" s="65">
        <v>3201</v>
      </c>
      <c r="N12" s="64">
        <v>20</v>
      </c>
      <c r="O12" s="65">
        <v>7121</v>
      </c>
      <c r="P12" s="64">
        <v>20</v>
      </c>
      <c r="Q12" s="65">
        <v>5401</v>
      </c>
      <c r="R12" s="64">
        <v>20</v>
      </c>
      <c r="S12" s="65">
        <v>12001</v>
      </c>
      <c r="T12" s="64">
        <v>20</v>
      </c>
      <c r="U12" s="66"/>
      <c r="V12" s="64"/>
      <c r="W12" s="66"/>
      <c r="X12" s="64"/>
      <c r="Y12" s="398"/>
      <c r="Z12" s="399"/>
      <c r="AA12" s="398"/>
      <c r="AB12" s="399"/>
      <c r="AC12" s="66"/>
      <c r="AD12" s="64"/>
      <c r="AE12" s="66"/>
      <c r="AF12" s="64"/>
      <c r="AG12" s="66"/>
      <c r="AH12" s="64"/>
      <c r="AI12" s="66"/>
      <c r="AJ12" s="64"/>
    </row>
    <row r="13" spans="1:36" ht="12.75">
      <c r="A13" s="19">
        <v>75</v>
      </c>
      <c r="B13" s="64">
        <v>20</v>
      </c>
      <c r="C13" s="19">
        <v>84</v>
      </c>
      <c r="D13" s="64">
        <v>20</v>
      </c>
      <c r="E13" s="19">
        <v>98</v>
      </c>
      <c r="F13" s="64">
        <v>20</v>
      </c>
      <c r="G13" s="19">
        <v>130</v>
      </c>
      <c r="H13" s="64">
        <v>20</v>
      </c>
      <c r="I13" s="19">
        <v>170</v>
      </c>
      <c r="J13" s="64">
        <v>20</v>
      </c>
      <c r="K13" s="65">
        <v>1300</v>
      </c>
      <c r="L13" s="64">
        <v>20</v>
      </c>
      <c r="M13" s="65">
        <v>3250</v>
      </c>
      <c r="N13" s="64">
        <v>20</v>
      </c>
      <c r="O13" s="65">
        <v>7200</v>
      </c>
      <c r="P13" s="64">
        <v>20</v>
      </c>
      <c r="Q13" s="65">
        <v>5500</v>
      </c>
      <c r="R13" s="64">
        <v>20</v>
      </c>
      <c r="S13" s="65">
        <v>12150</v>
      </c>
      <c r="T13" s="64">
        <v>20</v>
      </c>
      <c r="U13" s="66">
        <v>265</v>
      </c>
      <c r="V13" s="64">
        <v>7</v>
      </c>
      <c r="W13" s="66">
        <v>620</v>
      </c>
      <c r="X13" s="64">
        <v>7</v>
      </c>
      <c r="Y13" s="398"/>
      <c r="Z13" s="399"/>
      <c r="AA13" s="398"/>
      <c r="AB13" s="399"/>
      <c r="AC13" s="66">
        <v>520</v>
      </c>
      <c r="AD13" s="64">
        <v>7</v>
      </c>
      <c r="AE13" s="66">
        <v>800</v>
      </c>
      <c r="AF13" s="64">
        <v>7</v>
      </c>
      <c r="AG13" s="66">
        <v>1100</v>
      </c>
      <c r="AH13" s="64">
        <v>7</v>
      </c>
      <c r="AI13" s="66">
        <v>900</v>
      </c>
      <c r="AJ13" s="64">
        <v>7</v>
      </c>
    </row>
    <row r="14" spans="1:36" ht="12.75">
      <c r="A14" s="19">
        <v>76</v>
      </c>
      <c r="B14" s="64">
        <v>19</v>
      </c>
      <c r="C14" s="19">
        <v>85</v>
      </c>
      <c r="D14" s="64">
        <v>19</v>
      </c>
      <c r="E14" s="19">
        <v>99</v>
      </c>
      <c r="F14" s="64">
        <v>19</v>
      </c>
      <c r="G14" s="19">
        <v>131</v>
      </c>
      <c r="H14" s="64">
        <v>19</v>
      </c>
      <c r="I14" s="19">
        <v>171</v>
      </c>
      <c r="J14" s="64">
        <v>19</v>
      </c>
      <c r="K14" s="65">
        <v>1301</v>
      </c>
      <c r="L14" s="64">
        <v>19</v>
      </c>
      <c r="M14" s="65">
        <v>3251</v>
      </c>
      <c r="N14" s="64">
        <v>19</v>
      </c>
      <c r="O14" s="65">
        <v>7201</v>
      </c>
      <c r="P14" s="64">
        <v>19</v>
      </c>
      <c r="Q14" s="65">
        <v>5501</v>
      </c>
      <c r="R14" s="64">
        <v>19</v>
      </c>
      <c r="S14" s="65">
        <v>12151</v>
      </c>
      <c r="T14" s="64">
        <v>19</v>
      </c>
      <c r="U14" s="66"/>
      <c r="V14" s="64"/>
      <c r="W14" s="66"/>
      <c r="X14" s="64"/>
      <c r="Y14" s="398"/>
      <c r="Z14" s="399"/>
      <c r="AA14" s="398"/>
      <c r="AB14" s="399"/>
      <c r="AC14" s="66"/>
      <c r="AD14" s="64"/>
      <c r="AE14" s="66"/>
      <c r="AF14" s="64"/>
      <c r="AG14" s="66"/>
      <c r="AH14" s="64"/>
      <c r="AI14" s="66"/>
      <c r="AJ14" s="64"/>
    </row>
    <row r="15" spans="1:36" ht="12.75">
      <c r="A15" s="19">
        <v>77</v>
      </c>
      <c r="B15" s="64">
        <v>19</v>
      </c>
      <c r="C15" s="19">
        <v>86</v>
      </c>
      <c r="D15" s="64">
        <v>19</v>
      </c>
      <c r="E15" s="19">
        <v>101</v>
      </c>
      <c r="F15" s="64">
        <v>19</v>
      </c>
      <c r="G15" s="19">
        <v>135</v>
      </c>
      <c r="H15" s="64">
        <v>19</v>
      </c>
      <c r="I15" s="19">
        <v>175</v>
      </c>
      <c r="J15" s="64">
        <v>19</v>
      </c>
      <c r="K15" s="65">
        <v>1320</v>
      </c>
      <c r="L15" s="64">
        <v>19</v>
      </c>
      <c r="M15" s="65">
        <v>3300</v>
      </c>
      <c r="N15" s="64">
        <v>19</v>
      </c>
      <c r="O15" s="65">
        <v>7290</v>
      </c>
      <c r="P15" s="64">
        <v>19</v>
      </c>
      <c r="Q15" s="65">
        <v>6000</v>
      </c>
      <c r="R15" s="64">
        <v>19</v>
      </c>
      <c r="S15" s="65">
        <v>12300</v>
      </c>
      <c r="T15" s="64">
        <v>19</v>
      </c>
      <c r="U15" s="66">
        <v>270</v>
      </c>
      <c r="V15" s="64">
        <v>8</v>
      </c>
      <c r="W15" s="66">
        <v>640</v>
      </c>
      <c r="X15" s="64">
        <v>8</v>
      </c>
      <c r="Y15" s="398"/>
      <c r="Z15" s="399"/>
      <c r="AA15" s="398"/>
      <c r="AB15" s="399"/>
      <c r="AC15" s="66">
        <v>640</v>
      </c>
      <c r="AD15" s="64">
        <v>8</v>
      </c>
      <c r="AE15" s="66">
        <v>900</v>
      </c>
      <c r="AF15" s="64">
        <v>8</v>
      </c>
      <c r="AG15" s="66">
        <v>1200</v>
      </c>
      <c r="AH15" s="64">
        <v>8</v>
      </c>
      <c r="AI15" s="66">
        <v>1000</v>
      </c>
      <c r="AJ15" s="64">
        <v>8</v>
      </c>
    </row>
    <row r="16" spans="1:36" ht="12.75">
      <c r="A16" s="19">
        <v>78</v>
      </c>
      <c r="B16" s="64">
        <v>18</v>
      </c>
      <c r="C16" s="19">
        <v>87</v>
      </c>
      <c r="D16" s="64">
        <v>18</v>
      </c>
      <c r="E16" s="19">
        <v>102</v>
      </c>
      <c r="F16" s="64">
        <v>18</v>
      </c>
      <c r="G16" s="19">
        <v>136</v>
      </c>
      <c r="H16" s="64">
        <v>18</v>
      </c>
      <c r="I16" s="19">
        <v>176</v>
      </c>
      <c r="J16" s="64">
        <v>18</v>
      </c>
      <c r="K16" s="65">
        <v>1321</v>
      </c>
      <c r="L16" s="64">
        <v>18</v>
      </c>
      <c r="M16" s="65">
        <v>3301</v>
      </c>
      <c r="N16" s="64">
        <v>18</v>
      </c>
      <c r="O16" s="65">
        <v>7291</v>
      </c>
      <c r="P16" s="64">
        <v>18</v>
      </c>
      <c r="Q16" s="65">
        <v>6001</v>
      </c>
      <c r="R16" s="64">
        <v>18</v>
      </c>
      <c r="S16" s="65">
        <v>12301</v>
      </c>
      <c r="T16" s="64">
        <v>18</v>
      </c>
      <c r="U16" s="66"/>
      <c r="V16" s="64"/>
      <c r="W16" s="66"/>
      <c r="X16" s="64"/>
      <c r="Y16" s="398"/>
      <c r="Z16" s="399"/>
      <c r="AA16" s="398"/>
      <c r="AB16" s="399"/>
      <c r="AC16" s="66"/>
      <c r="AD16" s="64"/>
      <c r="AE16" s="66"/>
      <c r="AF16" s="64"/>
      <c r="AG16" s="66"/>
      <c r="AH16" s="64"/>
      <c r="AI16" s="66"/>
      <c r="AJ16" s="64"/>
    </row>
    <row r="17" spans="1:36" ht="12.75">
      <c r="A17" s="19">
        <v>79</v>
      </c>
      <c r="B17" s="64">
        <v>18</v>
      </c>
      <c r="C17" s="19">
        <v>89</v>
      </c>
      <c r="D17" s="64">
        <v>18</v>
      </c>
      <c r="E17" s="19">
        <v>104</v>
      </c>
      <c r="F17" s="64">
        <v>18</v>
      </c>
      <c r="G17" s="19">
        <v>140</v>
      </c>
      <c r="H17" s="64">
        <v>18</v>
      </c>
      <c r="I17" s="19">
        <v>180</v>
      </c>
      <c r="J17" s="64">
        <v>18</v>
      </c>
      <c r="K17" s="65">
        <v>1340</v>
      </c>
      <c r="L17" s="64">
        <v>18</v>
      </c>
      <c r="M17" s="65">
        <v>3370</v>
      </c>
      <c r="N17" s="64">
        <v>18</v>
      </c>
      <c r="O17" s="65">
        <v>7390</v>
      </c>
      <c r="P17" s="64">
        <v>18</v>
      </c>
      <c r="Q17" s="65">
        <v>6100</v>
      </c>
      <c r="R17" s="64">
        <v>18</v>
      </c>
      <c r="S17" s="65">
        <v>12450</v>
      </c>
      <c r="T17" s="64">
        <v>18</v>
      </c>
      <c r="U17" s="66">
        <v>280</v>
      </c>
      <c r="V17" s="64">
        <v>9</v>
      </c>
      <c r="W17" s="66">
        <v>660</v>
      </c>
      <c r="X17" s="64">
        <v>9</v>
      </c>
      <c r="Y17" s="398"/>
      <c r="Z17" s="399"/>
      <c r="AA17" s="66">
        <v>90</v>
      </c>
      <c r="AB17" s="64">
        <v>9</v>
      </c>
      <c r="AC17" s="66">
        <v>655</v>
      </c>
      <c r="AD17" s="64">
        <v>9</v>
      </c>
      <c r="AE17" s="66">
        <v>1000</v>
      </c>
      <c r="AF17" s="64">
        <v>9</v>
      </c>
      <c r="AG17" s="66">
        <v>1300</v>
      </c>
      <c r="AH17" s="64">
        <v>9</v>
      </c>
      <c r="AI17" s="66">
        <v>1100</v>
      </c>
      <c r="AJ17" s="64">
        <v>9</v>
      </c>
    </row>
    <row r="18" spans="1:36" ht="12.75">
      <c r="A18" s="19">
        <v>80</v>
      </c>
      <c r="B18" s="64">
        <v>17</v>
      </c>
      <c r="C18" s="19">
        <v>90</v>
      </c>
      <c r="D18" s="64">
        <v>17</v>
      </c>
      <c r="E18" s="19">
        <v>105</v>
      </c>
      <c r="F18" s="64">
        <v>17</v>
      </c>
      <c r="G18" s="19">
        <v>141</v>
      </c>
      <c r="H18" s="64">
        <v>17</v>
      </c>
      <c r="I18" s="19">
        <v>181</v>
      </c>
      <c r="J18" s="64">
        <v>17</v>
      </c>
      <c r="K18" s="65">
        <v>1341</v>
      </c>
      <c r="L18" s="64">
        <v>17</v>
      </c>
      <c r="M18" s="65">
        <v>3371</v>
      </c>
      <c r="N18" s="64">
        <v>17</v>
      </c>
      <c r="O18" s="65">
        <v>7391</v>
      </c>
      <c r="P18" s="64">
        <v>17</v>
      </c>
      <c r="Q18" s="65">
        <v>6101</v>
      </c>
      <c r="R18" s="64">
        <v>17</v>
      </c>
      <c r="S18" s="65">
        <v>12451</v>
      </c>
      <c r="T18" s="64">
        <v>17</v>
      </c>
      <c r="U18" s="66"/>
      <c r="V18" s="64"/>
      <c r="W18" s="66"/>
      <c r="X18" s="64"/>
      <c r="Y18" s="398"/>
      <c r="Z18" s="399"/>
      <c r="AA18" s="66"/>
      <c r="AB18" s="64"/>
      <c r="AC18" s="66"/>
      <c r="AD18" s="64"/>
      <c r="AE18" s="66"/>
      <c r="AF18" s="64"/>
      <c r="AG18" s="66"/>
      <c r="AH18" s="64"/>
      <c r="AI18" s="66"/>
      <c r="AJ18" s="64"/>
    </row>
    <row r="19" spans="1:36" ht="12.75">
      <c r="A19" s="19">
        <v>81</v>
      </c>
      <c r="B19" s="64">
        <v>17</v>
      </c>
      <c r="C19" s="19">
        <v>92</v>
      </c>
      <c r="D19" s="64">
        <v>17</v>
      </c>
      <c r="E19" s="19">
        <v>107</v>
      </c>
      <c r="F19" s="64">
        <v>17</v>
      </c>
      <c r="G19" s="19">
        <v>145</v>
      </c>
      <c r="H19" s="64">
        <v>17</v>
      </c>
      <c r="I19" s="19">
        <v>185</v>
      </c>
      <c r="J19" s="64">
        <v>17</v>
      </c>
      <c r="K19" s="65">
        <v>1360</v>
      </c>
      <c r="L19" s="64">
        <v>17</v>
      </c>
      <c r="M19" s="65">
        <v>3440</v>
      </c>
      <c r="N19" s="64">
        <v>17</v>
      </c>
      <c r="O19" s="65">
        <v>7500</v>
      </c>
      <c r="P19" s="64">
        <v>17</v>
      </c>
      <c r="Q19" s="65">
        <v>6200</v>
      </c>
      <c r="R19" s="64">
        <v>17</v>
      </c>
      <c r="S19" s="65">
        <v>13000</v>
      </c>
      <c r="T19" s="64">
        <v>17</v>
      </c>
      <c r="U19" s="66">
        <v>290</v>
      </c>
      <c r="V19" s="64">
        <v>10</v>
      </c>
      <c r="W19" s="66">
        <v>680</v>
      </c>
      <c r="X19" s="64">
        <v>10</v>
      </c>
      <c r="Y19" s="398"/>
      <c r="Z19" s="399"/>
      <c r="AA19" s="66">
        <v>100</v>
      </c>
      <c r="AB19" s="64">
        <v>10</v>
      </c>
      <c r="AC19" s="66">
        <v>670</v>
      </c>
      <c r="AD19" s="64">
        <v>10</v>
      </c>
      <c r="AE19" s="66">
        <v>1100</v>
      </c>
      <c r="AF19" s="64">
        <v>10</v>
      </c>
      <c r="AG19" s="66">
        <v>1400</v>
      </c>
      <c r="AH19" s="64">
        <v>10</v>
      </c>
      <c r="AI19" s="66">
        <v>1200</v>
      </c>
      <c r="AJ19" s="64">
        <v>10</v>
      </c>
    </row>
    <row r="20" spans="1:36" ht="12.75">
      <c r="A20" s="19">
        <v>82</v>
      </c>
      <c r="B20" s="64">
        <v>16</v>
      </c>
      <c r="C20" s="19">
        <v>93</v>
      </c>
      <c r="D20" s="64">
        <v>16</v>
      </c>
      <c r="E20" s="19">
        <v>108</v>
      </c>
      <c r="F20" s="64">
        <v>16</v>
      </c>
      <c r="G20" s="19">
        <v>146</v>
      </c>
      <c r="H20" s="64">
        <v>16</v>
      </c>
      <c r="I20" s="19">
        <v>186</v>
      </c>
      <c r="J20" s="64">
        <v>16</v>
      </c>
      <c r="K20" s="65">
        <v>1361</v>
      </c>
      <c r="L20" s="64">
        <v>16</v>
      </c>
      <c r="M20" s="65">
        <v>3441</v>
      </c>
      <c r="N20" s="64">
        <v>16</v>
      </c>
      <c r="O20" s="65">
        <v>7501</v>
      </c>
      <c r="P20" s="64">
        <v>16</v>
      </c>
      <c r="Q20" s="65">
        <v>6201</v>
      </c>
      <c r="R20" s="64">
        <v>16</v>
      </c>
      <c r="S20" s="65">
        <v>13001</v>
      </c>
      <c r="T20" s="64">
        <v>16</v>
      </c>
      <c r="U20" s="66"/>
      <c r="V20" s="64"/>
      <c r="W20" s="66"/>
      <c r="X20" s="64"/>
      <c r="Y20" s="398"/>
      <c r="Z20" s="399"/>
      <c r="AA20" s="66"/>
      <c r="AB20" s="64"/>
      <c r="AC20" s="66"/>
      <c r="AD20" s="64"/>
      <c r="AE20" s="66"/>
      <c r="AF20" s="64"/>
      <c r="AG20" s="66"/>
      <c r="AH20" s="64"/>
      <c r="AI20" s="66"/>
      <c r="AJ20" s="64"/>
    </row>
    <row r="21" spans="1:36" ht="12.75">
      <c r="A21" s="19">
        <v>83</v>
      </c>
      <c r="B21" s="64">
        <v>16</v>
      </c>
      <c r="C21" s="19">
        <v>95</v>
      </c>
      <c r="D21" s="64">
        <v>16</v>
      </c>
      <c r="E21" s="19">
        <v>110</v>
      </c>
      <c r="F21" s="64">
        <v>16</v>
      </c>
      <c r="G21" s="19">
        <v>150</v>
      </c>
      <c r="H21" s="64">
        <v>16</v>
      </c>
      <c r="I21" s="19">
        <v>190</v>
      </c>
      <c r="J21" s="64">
        <v>16</v>
      </c>
      <c r="K21" s="65">
        <v>1390</v>
      </c>
      <c r="L21" s="64">
        <v>16</v>
      </c>
      <c r="M21" s="65">
        <v>3510</v>
      </c>
      <c r="N21" s="64">
        <v>16</v>
      </c>
      <c r="O21" s="65">
        <v>8020</v>
      </c>
      <c r="P21" s="64">
        <v>16</v>
      </c>
      <c r="Q21" s="65">
        <v>6300</v>
      </c>
      <c r="R21" s="64">
        <v>16</v>
      </c>
      <c r="S21" s="65">
        <v>13150</v>
      </c>
      <c r="T21" s="64">
        <v>16</v>
      </c>
      <c r="U21" s="66">
        <v>300</v>
      </c>
      <c r="V21" s="64">
        <v>11</v>
      </c>
      <c r="W21" s="66">
        <v>700</v>
      </c>
      <c r="X21" s="64">
        <v>11</v>
      </c>
      <c r="Y21" s="66">
        <v>90</v>
      </c>
      <c r="Z21" s="64">
        <v>11</v>
      </c>
      <c r="AA21" s="66">
        <v>110</v>
      </c>
      <c r="AB21" s="64">
        <v>11</v>
      </c>
      <c r="AC21" s="66">
        <v>685</v>
      </c>
      <c r="AD21" s="64">
        <v>11</v>
      </c>
      <c r="AE21" s="66">
        <v>1200</v>
      </c>
      <c r="AF21" s="64">
        <v>11</v>
      </c>
      <c r="AG21" s="66">
        <v>1500</v>
      </c>
      <c r="AH21" s="64">
        <v>11</v>
      </c>
      <c r="AI21" s="66">
        <v>1300</v>
      </c>
      <c r="AJ21" s="64">
        <v>11</v>
      </c>
    </row>
    <row r="22" spans="1:36" ht="12.75">
      <c r="A22" s="19">
        <v>84</v>
      </c>
      <c r="B22" s="64">
        <v>15</v>
      </c>
      <c r="C22" s="19">
        <v>96</v>
      </c>
      <c r="D22" s="64">
        <v>15</v>
      </c>
      <c r="E22" s="19">
        <v>111</v>
      </c>
      <c r="F22" s="64">
        <v>15</v>
      </c>
      <c r="G22" s="19">
        <v>151</v>
      </c>
      <c r="H22" s="64">
        <v>15</v>
      </c>
      <c r="I22" s="19">
        <v>191</v>
      </c>
      <c r="J22" s="64">
        <v>15</v>
      </c>
      <c r="K22" s="65">
        <v>1391</v>
      </c>
      <c r="L22" s="64">
        <v>15</v>
      </c>
      <c r="M22" s="65">
        <v>3511</v>
      </c>
      <c r="N22" s="64">
        <v>15</v>
      </c>
      <c r="O22" s="65">
        <v>8021</v>
      </c>
      <c r="P22" s="64">
        <v>15</v>
      </c>
      <c r="Q22" s="65">
        <v>6301</v>
      </c>
      <c r="R22" s="64">
        <v>15</v>
      </c>
      <c r="S22" s="65">
        <v>13151</v>
      </c>
      <c r="T22" s="64">
        <v>15</v>
      </c>
      <c r="U22" s="66"/>
      <c r="V22" s="64"/>
      <c r="W22" s="66"/>
      <c r="X22" s="64"/>
      <c r="Y22" s="66"/>
      <c r="Z22" s="64"/>
      <c r="AA22" s="66"/>
      <c r="AB22" s="64"/>
      <c r="AC22" s="66"/>
      <c r="AD22" s="64"/>
      <c r="AE22" s="66"/>
      <c r="AF22" s="64"/>
      <c r="AG22" s="66"/>
      <c r="AH22" s="64"/>
      <c r="AI22" s="66"/>
      <c r="AJ22" s="64"/>
    </row>
    <row r="23" spans="1:36" ht="12.75">
      <c r="A23" s="19">
        <v>85</v>
      </c>
      <c r="B23" s="64">
        <v>15</v>
      </c>
      <c r="C23" s="19">
        <v>98</v>
      </c>
      <c r="D23" s="64">
        <v>15</v>
      </c>
      <c r="E23" s="19">
        <v>115</v>
      </c>
      <c r="F23" s="64">
        <v>15</v>
      </c>
      <c r="G23" s="19">
        <v>155</v>
      </c>
      <c r="H23" s="64">
        <v>15</v>
      </c>
      <c r="I23" s="19">
        <v>195</v>
      </c>
      <c r="J23" s="64">
        <v>15</v>
      </c>
      <c r="K23" s="65">
        <v>1420</v>
      </c>
      <c r="L23" s="64">
        <v>15</v>
      </c>
      <c r="M23" s="65">
        <v>3580</v>
      </c>
      <c r="N23" s="64">
        <v>15</v>
      </c>
      <c r="O23" s="65">
        <v>8140</v>
      </c>
      <c r="P23" s="64">
        <v>15</v>
      </c>
      <c r="Q23" s="65">
        <v>6400</v>
      </c>
      <c r="R23" s="64">
        <v>15</v>
      </c>
      <c r="S23" s="65">
        <v>13300</v>
      </c>
      <c r="T23" s="64">
        <v>15</v>
      </c>
      <c r="U23" s="66">
        <v>310</v>
      </c>
      <c r="V23" s="64">
        <v>12</v>
      </c>
      <c r="W23" s="66">
        <v>720</v>
      </c>
      <c r="X23" s="64">
        <v>12</v>
      </c>
      <c r="Y23" s="66">
        <v>95</v>
      </c>
      <c r="Z23" s="64">
        <v>12</v>
      </c>
      <c r="AA23" s="66">
        <v>120</v>
      </c>
      <c r="AB23" s="64">
        <v>12</v>
      </c>
      <c r="AC23" s="66">
        <v>700</v>
      </c>
      <c r="AD23" s="64">
        <v>12</v>
      </c>
      <c r="AE23" s="66">
        <v>1300</v>
      </c>
      <c r="AF23" s="64">
        <v>12</v>
      </c>
      <c r="AG23" s="66">
        <v>1600</v>
      </c>
      <c r="AH23" s="64">
        <v>12</v>
      </c>
      <c r="AI23" s="66">
        <v>1400</v>
      </c>
      <c r="AJ23" s="64">
        <v>12</v>
      </c>
    </row>
    <row r="24" spans="1:36" ht="12.75">
      <c r="A24" s="19">
        <v>86</v>
      </c>
      <c r="B24" s="64">
        <v>14</v>
      </c>
      <c r="C24" s="19">
        <v>99</v>
      </c>
      <c r="D24" s="64">
        <v>14</v>
      </c>
      <c r="E24" s="19">
        <v>116</v>
      </c>
      <c r="F24" s="64">
        <v>14</v>
      </c>
      <c r="G24" s="19">
        <v>156</v>
      </c>
      <c r="H24" s="64">
        <v>14</v>
      </c>
      <c r="I24" s="19">
        <v>196</v>
      </c>
      <c r="J24" s="64">
        <v>14</v>
      </c>
      <c r="K24" s="65">
        <v>1421</v>
      </c>
      <c r="L24" s="64">
        <v>14</v>
      </c>
      <c r="M24" s="65">
        <v>3581</v>
      </c>
      <c r="N24" s="64">
        <v>14</v>
      </c>
      <c r="O24" s="65">
        <v>8141</v>
      </c>
      <c r="P24" s="64">
        <v>14</v>
      </c>
      <c r="Q24" s="65">
        <v>6401</v>
      </c>
      <c r="R24" s="64">
        <v>14</v>
      </c>
      <c r="S24" s="65">
        <v>13301</v>
      </c>
      <c r="T24" s="64">
        <v>14</v>
      </c>
      <c r="U24" s="66"/>
      <c r="V24" s="64"/>
      <c r="W24" s="66"/>
      <c r="X24" s="64"/>
      <c r="Y24" s="66"/>
      <c r="Z24" s="64"/>
      <c r="AA24" s="66"/>
      <c r="AB24" s="64"/>
      <c r="AC24" s="66"/>
      <c r="AD24" s="64"/>
      <c r="AE24" s="66"/>
      <c r="AF24" s="64"/>
      <c r="AG24" s="66"/>
      <c r="AH24" s="64"/>
      <c r="AI24" s="66"/>
      <c r="AJ24" s="64"/>
    </row>
    <row r="25" spans="1:36" ht="12.75">
      <c r="A25" s="19">
        <v>88</v>
      </c>
      <c r="B25" s="64">
        <v>14</v>
      </c>
      <c r="C25" s="19">
        <v>101</v>
      </c>
      <c r="D25" s="64">
        <v>14</v>
      </c>
      <c r="E25" s="19">
        <v>120</v>
      </c>
      <c r="F25" s="64">
        <v>14</v>
      </c>
      <c r="G25" s="19">
        <v>160</v>
      </c>
      <c r="H25" s="64">
        <v>14</v>
      </c>
      <c r="I25" s="19">
        <v>200</v>
      </c>
      <c r="J25" s="64">
        <v>14</v>
      </c>
      <c r="K25" s="65">
        <v>1450</v>
      </c>
      <c r="L25" s="64">
        <v>14</v>
      </c>
      <c r="M25" s="65">
        <v>4050</v>
      </c>
      <c r="N25" s="64">
        <v>14</v>
      </c>
      <c r="O25" s="65">
        <v>8260</v>
      </c>
      <c r="P25" s="64">
        <v>14</v>
      </c>
      <c r="Q25" s="65">
        <v>6500</v>
      </c>
      <c r="R25" s="64">
        <v>14</v>
      </c>
      <c r="S25" s="65">
        <v>13500</v>
      </c>
      <c r="T25" s="64">
        <v>14</v>
      </c>
      <c r="U25" s="66">
        <v>320</v>
      </c>
      <c r="V25" s="64">
        <v>13</v>
      </c>
      <c r="W25" s="66">
        <v>740</v>
      </c>
      <c r="X25" s="64">
        <v>13</v>
      </c>
      <c r="Y25" s="66">
        <v>100</v>
      </c>
      <c r="Z25" s="64">
        <v>13</v>
      </c>
      <c r="AA25" s="66">
        <v>130</v>
      </c>
      <c r="AB25" s="64">
        <v>13</v>
      </c>
      <c r="AC25" s="66">
        <v>720</v>
      </c>
      <c r="AD25" s="64">
        <v>13</v>
      </c>
      <c r="AE25" s="66">
        <v>1400</v>
      </c>
      <c r="AF25" s="64">
        <v>13</v>
      </c>
      <c r="AG25" s="66">
        <v>1700</v>
      </c>
      <c r="AH25" s="64">
        <v>13</v>
      </c>
      <c r="AI25" s="66">
        <v>1500</v>
      </c>
      <c r="AJ25" s="64">
        <v>13</v>
      </c>
    </row>
    <row r="26" spans="1:36" ht="12.75">
      <c r="A26" s="19">
        <v>89</v>
      </c>
      <c r="B26" s="64">
        <v>13</v>
      </c>
      <c r="C26" s="19">
        <v>102</v>
      </c>
      <c r="D26" s="64">
        <v>13</v>
      </c>
      <c r="E26" s="19">
        <v>121</v>
      </c>
      <c r="F26" s="64">
        <v>13</v>
      </c>
      <c r="G26" s="19">
        <v>161</v>
      </c>
      <c r="H26" s="64">
        <v>13</v>
      </c>
      <c r="I26" s="19">
        <v>201</v>
      </c>
      <c r="J26" s="64">
        <v>13</v>
      </c>
      <c r="K26" s="65">
        <v>1451</v>
      </c>
      <c r="L26" s="64">
        <v>13</v>
      </c>
      <c r="M26" s="65">
        <v>4051</v>
      </c>
      <c r="N26" s="64">
        <v>13</v>
      </c>
      <c r="O26" s="65">
        <v>8261</v>
      </c>
      <c r="P26" s="64">
        <v>13</v>
      </c>
      <c r="Q26" s="65">
        <v>6501</v>
      </c>
      <c r="R26" s="64">
        <v>13</v>
      </c>
      <c r="S26" s="65">
        <v>13501</v>
      </c>
      <c r="T26" s="64">
        <v>13</v>
      </c>
      <c r="U26" s="66"/>
      <c r="V26" s="64"/>
      <c r="W26" s="66"/>
      <c r="X26" s="64"/>
      <c r="Y26" s="66"/>
      <c r="Z26" s="64"/>
      <c r="AA26" s="66"/>
      <c r="AB26" s="64"/>
      <c r="AC26" s="66"/>
      <c r="AD26" s="64"/>
      <c r="AE26" s="66"/>
      <c r="AF26" s="64"/>
      <c r="AG26" s="66"/>
      <c r="AH26" s="64"/>
      <c r="AI26" s="66"/>
      <c r="AJ26" s="64"/>
    </row>
    <row r="27" spans="1:36" ht="12.75">
      <c r="A27" s="19">
        <v>91</v>
      </c>
      <c r="B27" s="64">
        <v>13</v>
      </c>
      <c r="C27" s="19">
        <v>104</v>
      </c>
      <c r="D27" s="64">
        <v>13</v>
      </c>
      <c r="E27" s="19">
        <v>125</v>
      </c>
      <c r="F27" s="64">
        <v>13</v>
      </c>
      <c r="G27" s="19">
        <v>165</v>
      </c>
      <c r="H27" s="64">
        <v>13</v>
      </c>
      <c r="I27" s="19">
        <v>205</v>
      </c>
      <c r="J27" s="64">
        <v>13</v>
      </c>
      <c r="K27" s="65">
        <v>1480</v>
      </c>
      <c r="L27" s="64">
        <v>13</v>
      </c>
      <c r="M27" s="65">
        <v>4120</v>
      </c>
      <c r="N27" s="64">
        <v>13</v>
      </c>
      <c r="O27" s="65">
        <v>8380</v>
      </c>
      <c r="P27" s="64">
        <v>13</v>
      </c>
      <c r="Q27" s="65">
        <v>7000</v>
      </c>
      <c r="R27" s="64">
        <v>13</v>
      </c>
      <c r="S27" s="65">
        <v>14150</v>
      </c>
      <c r="T27" s="64">
        <v>13</v>
      </c>
      <c r="U27" s="66">
        <v>330</v>
      </c>
      <c r="V27" s="64">
        <v>14</v>
      </c>
      <c r="W27" s="66">
        <v>760</v>
      </c>
      <c r="X27" s="64">
        <v>14</v>
      </c>
      <c r="Y27" s="66">
        <v>105</v>
      </c>
      <c r="Z27" s="64">
        <v>14</v>
      </c>
      <c r="AA27" s="66">
        <v>140</v>
      </c>
      <c r="AB27" s="64">
        <v>14</v>
      </c>
      <c r="AC27" s="66">
        <v>740</v>
      </c>
      <c r="AD27" s="64">
        <v>14</v>
      </c>
      <c r="AE27" s="66">
        <v>1500</v>
      </c>
      <c r="AF27" s="64">
        <v>14</v>
      </c>
      <c r="AG27" s="66">
        <v>1800</v>
      </c>
      <c r="AH27" s="64">
        <v>14</v>
      </c>
      <c r="AI27" s="66">
        <v>1600</v>
      </c>
      <c r="AJ27" s="64">
        <v>14</v>
      </c>
    </row>
    <row r="28" spans="1:36" ht="12.75">
      <c r="A28" s="19">
        <v>92</v>
      </c>
      <c r="B28" s="64">
        <v>12</v>
      </c>
      <c r="C28" s="19">
        <v>103</v>
      </c>
      <c r="D28" s="64">
        <v>12</v>
      </c>
      <c r="E28" s="19">
        <v>126</v>
      </c>
      <c r="F28" s="64">
        <v>12</v>
      </c>
      <c r="G28" s="19">
        <v>166</v>
      </c>
      <c r="H28" s="64">
        <v>12</v>
      </c>
      <c r="I28" s="19">
        <v>206</v>
      </c>
      <c r="J28" s="64">
        <v>12</v>
      </c>
      <c r="K28" s="65">
        <v>1481</v>
      </c>
      <c r="L28" s="64">
        <v>12</v>
      </c>
      <c r="M28" s="65">
        <v>4121</v>
      </c>
      <c r="N28" s="64">
        <v>12</v>
      </c>
      <c r="O28" s="65">
        <v>8381</v>
      </c>
      <c r="P28" s="64">
        <v>12</v>
      </c>
      <c r="Q28" s="65">
        <v>7001</v>
      </c>
      <c r="R28" s="64">
        <v>12</v>
      </c>
      <c r="S28" s="65">
        <v>14151</v>
      </c>
      <c r="T28" s="64">
        <v>12</v>
      </c>
      <c r="U28" s="66"/>
      <c r="V28" s="64"/>
      <c r="W28" s="66"/>
      <c r="X28" s="64"/>
      <c r="Y28" s="66"/>
      <c r="Z28" s="64"/>
      <c r="AA28" s="66"/>
      <c r="AB28" s="64"/>
      <c r="AC28" s="66"/>
      <c r="AD28" s="64"/>
      <c r="AE28" s="66"/>
      <c r="AF28" s="64"/>
      <c r="AG28" s="66"/>
      <c r="AH28" s="64"/>
      <c r="AI28" s="66"/>
      <c r="AJ28" s="64"/>
    </row>
    <row r="29" spans="1:36" ht="12.75">
      <c r="A29" s="19">
        <v>94</v>
      </c>
      <c r="B29" s="64">
        <v>12</v>
      </c>
      <c r="C29" s="19">
        <v>107</v>
      </c>
      <c r="D29" s="64">
        <v>12</v>
      </c>
      <c r="E29" s="19">
        <v>130</v>
      </c>
      <c r="F29" s="64">
        <v>12</v>
      </c>
      <c r="G29" s="19">
        <v>170</v>
      </c>
      <c r="H29" s="64">
        <v>12</v>
      </c>
      <c r="I29" s="19">
        <v>210</v>
      </c>
      <c r="J29" s="64">
        <v>12</v>
      </c>
      <c r="K29" s="65">
        <v>1510</v>
      </c>
      <c r="L29" s="64">
        <v>12</v>
      </c>
      <c r="M29" s="65">
        <v>4200</v>
      </c>
      <c r="N29" s="64">
        <v>12</v>
      </c>
      <c r="O29" s="65">
        <v>8500</v>
      </c>
      <c r="P29" s="64">
        <v>12</v>
      </c>
      <c r="Q29" s="65">
        <v>7100</v>
      </c>
      <c r="R29" s="64">
        <v>12</v>
      </c>
      <c r="S29" s="65">
        <v>14400</v>
      </c>
      <c r="T29" s="64">
        <v>12</v>
      </c>
      <c r="U29" s="66">
        <v>340</v>
      </c>
      <c r="V29" s="64">
        <v>15</v>
      </c>
      <c r="W29" s="66">
        <v>780</v>
      </c>
      <c r="X29" s="64">
        <v>15</v>
      </c>
      <c r="Y29" s="66">
        <v>110</v>
      </c>
      <c r="Z29" s="64">
        <v>15</v>
      </c>
      <c r="AA29" s="66">
        <v>150</v>
      </c>
      <c r="AB29" s="64">
        <v>15</v>
      </c>
      <c r="AC29" s="66">
        <v>760</v>
      </c>
      <c r="AD29" s="64">
        <v>15</v>
      </c>
      <c r="AE29" s="66">
        <v>1600</v>
      </c>
      <c r="AF29" s="64">
        <v>15</v>
      </c>
      <c r="AG29" s="66">
        <v>1900</v>
      </c>
      <c r="AH29" s="64">
        <v>15</v>
      </c>
      <c r="AI29" s="66">
        <v>1700</v>
      </c>
      <c r="AJ29" s="64">
        <v>15</v>
      </c>
    </row>
    <row r="30" spans="1:36" ht="12.75">
      <c r="A30" s="19">
        <v>95</v>
      </c>
      <c r="B30" s="64">
        <v>11</v>
      </c>
      <c r="C30" s="19">
        <v>108</v>
      </c>
      <c r="D30" s="64">
        <v>11</v>
      </c>
      <c r="E30" s="19">
        <v>131</v>
      </c>
      <c r="F30" s="64">
        <v>11</v>
      </c>
      <c r="G30" s="19">
        <v>171</v>
      </c>
      <c r="H30" s="64">
        <v>11</v>
      </c>
      <c r="I30" s="19">
        <v>211</v>
      </c>
      <c r="J30" s="64">
        <v>11</v>
      </c>
      <c r="K30" s="65">
        <v>1511</v>
      </c>
      <c r="L30" s="64">
        <v>11</v>
      </c>
      <c r="M30" s="65">
        <v>4201</v>
      </c>
      <c r="N30" s="64">
        <v>11</v>
      </c>
      <c r="O30" s="65">
        <v>8501</v>
      </c>
      <c r="P30" s="64">
        <v>11</v>
      </c>
      <c r="Q30" s="65">
        <v>7101</v>
      </c>
      <c r="R30" s="64">
        <v>11</v>
      </c>
      <c r="S30" s="65">
        <v>14401</v>
      </c>
      <c r="T30" s="64">
        <v>11</v>
      </c>
      <c r="U30" s="66"/>
      <c r="V30" s="64"/>
      <c r="W30" s="66"/>
      <c r="X30" s="64"/>
      <c r="Y30" s="66"/>
      <c r="Z30" s="64"/>
      <c r="AA30" s="66"/>
      <c r="AB30" s="64"/>
      <c r="AC30" s="66"/>
      <c r="AD30" s="64"/>
      <c r="AE30" s="66"/>
      <c r="AF30" s="64"/>
      <c r="AG30" s="66"/>
      <c r="AH30" s="64"/>
      <c r="AI30" s="66"/>
      <c r="AJ30" s="64"/>
    </row>
    <row r="31" spans="1:36" ht="12.75">
      <c r="A31" s="19">
        <v>97</v>
      </c>
      <c r="B31" s="64">
        <v>11</v>
      </c>
      <c r="C31" s="19">
        <v>110</v>
      </c>
      <c r="D31" s="64">
        <v>11</v>
      </c>
      <c r="E31" s="19">
        <v>135</v>
      </c>
      <c r="F31" s="64">
        <v>11</v>
      </c>
      <c r="G31" s="19">
        <v>180</v>
      </c>
      <c r="H31" s="64">
        <v>11</v>
      </c>
      <c r="I31" s="19">
        <v>215</v>
      </c>
      <c r="J31" s="64">
        <v>11</v>
      </c>
      <c r="K31" s="65">
        <v>1550</v>
      </c>
      <c r="L31" s="64">
        <v>11</v>
      </c>
      <c r="M31" s="65">
        <v>4280</v>
      </c>
      <c r="N31" s="64">
        <v>11</v>
      </c>
      <c r="O31" s="65">
        <v>9020</v>
      </c>
      <c r="P31" s="64">
        <v>11</v>
      </c>
      <c r="Q31" s="65">
        <v>7200</v>
      </c>
      <c r="R31" s="64">
        <v>11</v>
      </c>
      <c r="S31" s="65">
        <v>15100</v>
      </c>
      <c r="T31" s="64">
        <v>11</v>
      </c>
      <c r="U31" s="66">
        <v>350</v>
      </c>
      <c r="V31" s="64">
        <v>16</v>
      </c>
      <c r="W31" s="66">
        <v>800</v>
      </c>
      <c r="X31" s="64">
        <v>16</v>
      </c>
      <c r="Y31" s="66">
        <v>115</v>
      </c>
      <c r="Z31" s="64">
        <v>16</v>
      </c>
      <c r="AA31" s="66">
        <v>160</v>
      </c>
      <c r="AB31" s="64">
        <v>16</v>
      </c>
      <c r="AC31" s="66">
        <v>780</v>
      </c>
      <c r="AD31" s="64">
        <v>16</v>
      </c>
      <c r="AE31" s="66">
        <v>1700</v>
      </c>
      <c r="AF31" s="64">
        <v>16</v>
      </c>
      <c r="AG31" s="66">
        <v>2000</v>
      </c>
      <c r="AH31" s="64">
        <v>16</v>
      </c>
      <c r="AI31" s="66">
        <v>1800</v>
      </c>
      <c r="AJ31" s="64">
        <v>16</v>
      </c>
    </row>
    <row r="32" spans="1:36" ht="12.75">
      <c r="A32" s="19">
        <v>98</v>
      </c>
      <c r="B32" s="64">
        <v>10</v>
      </c>
      <c r="C32" s="19">
        <v>111</v>
      </c>
      <c r="D32" s="64">
        <v>10</v>
      </c>
      <c r="E32" s="19">
        <v>136</v>
      </c>
      <c r="F32" s="64">
        <v>10</v>
      </c>
      <c r="G32" s="19">
        <v>181</v>
      </c>
      <c r="H32" s="64">
        <v>10</v>
      </c>
      <c r="I32" s="19">
        <v>216</v>
      </c>
      <c r="J32" s="64">
        <v>10</v>
      </c>
      <c r="K32" s="65">
        <v>1551</v>
      </c>
      <c r="L32" s="64">
        <v>10</v>
      </c>
      <c r="M32" s="65">
        <v>4281</v>
      </c>
      <c r="N32" s="64">
        <v>10</v>
      </c>
      <c r="O32" s="65">
        <v>9021</v>
      </c>
      <c r="P32" s="64">
        <v>10</v>
      </c>
      <c r="Q32" s="65">
        <v>7201</v>
      </c>
      <c r="R32" s="64">
        <v>10</v>
      </c>
      <c r="S32" s="65">
        <v>15101</v>
      </c>
      <c r="T32" s="64">
        <v>10</v>
      </c>
      <c r="U32" s="66"/>
      <c r="V32" s="64"/>
      <c r="W32" s="66"/>
      <c r="X32" s="64"/>
      <c r="Y32" s="66"/>
      <c r="Z32" s="64"/>
      <c r="AA32" s="66"/>
      <c r="AB32" s="64"/>
      <c r="AC32" s="66"/>
      <c r="AD32" s="64"/>
      <c r="AE32" s="66"/>
      <c r="AF32" s="64"/>
      <c r="AG32" s="66"/>
      <c r="AH32" s="64"/>
      <c r="AI32" s="66"/>
      <c r="AJ32" s="64"/>
    </row>
    <row r="33" spans="1:36" ht="12.75">
      <c r="A33" s="19">
        <v>100</v>
      </c>
      <c r="B33" s="64">
        <v>10</v>
      </c>
      <c r="C33" s="19">
        <v>113</v>
      </c>
      <c r="D33" s="64">
        <v>10</v>
      </c>
      <c r="E33" s="19">
        <v>140</v>
      </c>
      <c r="F33" s="64">
        <v>10</v>
      </c>
      <c r="G33" s="19">
        <v>190</v>
      </c>
      <c r="H33" s="64">
        <v>10</v>
      </c>
      <c r="I33" s="19">
        <v>220</v>
      </c>
      <c r="J33" s="64">
        <v>10</v>
      </c>
      <c r="K33" s="65">
        <v>2000</v>
      </c>
      <c r="L33" s="64">
        <v>10</v>
      </c>
      <c r="M33" s="65">
        <v>4360</v>
      </c>
      <c r="N33" s="64">
        <v>10</v>
      </c>
      <c r="O33" s="65">
        <v>9140</v>
      </c>
      <c r="P33" s="64">
        <v>10</v>
      </c>
      <c r="Q33" s="65">
        <v>7300</v>
      </c>
      <c r="R33" s="64">
        <v>10</v>
      </c>
      <c r="S33" s="65">
        <v>15300</v>
      </c>
      <c r="T33" s="64">
        <v>10</v>
      </c>
      <c r="U33" s="66">
        <v>360</v>
      </c>
      <c r="V33" s="64">
        <v>17</v>
      </c>
      <c r="W33" s="66">
        <v>820</v>
      </c>
      <c r="X33" s="64">
        <v>17</v>
      </c>
      <c r="Y33" s="66">
        <v>120</v>
      </c>
      <c r="Z33" s="64">
        <v>17</v>
      </c>
      <c r="AA33" s="66">
        <v>170</v>
      </c>
      <c r="AB33" s="64">
        <v>17</v>
      </c>
      <c r="AC33" s="66">
        <v>800</v>
      </c>
      <c r="AD33" s="64">
        <v>17</v>
      </c>
      <c r="AE33" s="66">
        <v>1800</v>
      </c>
      <c r="AF33" s="64">
        <v>17</v>
      </c>
      <c r="AG33" s="66">
        <v>2100</v>
      </c>
      <c r="AH33" s="64">
        <v>17</v>
      </c>
      <c r="AI33" s="66">
        <v>1900</v>
      </c>
      <c r="AJ33" s="64">
        <v>17</v>
      </c>
    </row>
    <row r="34" spans="1:36" ht="12.75">
      <c r="A34" s="19">
        <v>101</v>
      </c>
      <c r="B34" s="64">
        <v>9</v>
      </c>
      <c r="C34" s="19">
        <v>114</v>
      </c>
      <c r="D34" s="64">
        <v>9</v>
      </c>
      <c r="E34" s="19">
        <v>141</v>
      </c>
      <c r="F34" s="64">
        <v>9</v>
      </c>
      <c r="G34" s="19">
        <v>191</v>
      </c>
      <c r="H34" s="64">
        <v>9</v>
      </c>
      <c r="I34" s="19">
        <v>221</v>
      </c>
      <c r="J34" s="64">
        <v>9</v>
      </c>
      <c r="K34" s="65">
        <v>2001</v>
      </c>
      <c r="L34" s="64">
        <v>9</v>
      </c>
      <c r="M34" s="65">
        <v>4361</v>
      </c>
      <c r="N34" s="64">
        <v>9</v>
      </c>
      <c r="O34" s="65">
        <v>9141</v>
      </c>
      <c r="P34" s="64">
        <v>9</v>
      </c>
      <c r="Q34" s="65">
        <v>7301</v>
      </c>
      <c r="R34" s="64">
        <v>9</v>
      </c>
      <c r="S34" s="65">
        <v>15301</v>
      </c>
      <c r="T34" s="64">
        <v>9</v>
      </c>
      <c r="U34" s="66"/>
      <c r="V34" s="64"/>
      <c r="W34" s="66"/>
      <c r="X34" s="64"/>
      <c r="Y34" s="66"/>
      <c r="Z34" s="64"/>
      <c r="AA34" s="66"/>
      <c r="AB34" s="64"/>
      <c r="AC34" s="66"/>
      <c r="AD34" s="64"/>
      <c r="AE34" s="66"/>
      <c r="AF34" s="64"/>
      <c r="AG34" s="66"/>
      <c r="AH34" s="64"/>
      <c r="AI34" s="66"/>
      <c r="AJ34" s="64"/>
    </row>
    <row r="35" spans="1:36" ht="12.75">
      <c r="A35" s="19">
        <v>104</v>
      </c>
      <c r="B35" s="64">
        <v>9</v>
      </c>
      <c r="C35" s="19">
        <v>116</v>
      </c>
      <c r="D35" s="64">
        <v>9</v>
      </c>
      <c r="E35" s="19">
        <v>145</v>
      </c>
      <c r="F35" s="64">
        <v>9</v>
      </c>
      <c r="G35" s="19">
        <v>200</v>
      </c>
      <c r="H35" s="64">
        <v>9</v>
      </c>
      <c r="I35" s="19">
        <v>225</v>
      </c>
      <c r="J35" s="64">
        <v>9</v>
      </c>
      <c r="K35" s="65">
        <v>2050</v>
      </c>
      <c r="L35" s="64">
        <v>9</v>
      </c>
      <c r="M35" s="65">
        <v>4440</v>
      </c>
      <c r="N35" s="64">
        <v>9</v>
      </c>
      <c r="O35" s="65">
        <v>9260</v>
      </c>
      <c r="P35" s="64">
        <v>9</v>
      </c>
      <c r="Q35" s="65">
        <v>7400</v>
      </c>
      <c r="R35" s="64">
        <v>9</v>
      </c>
      <c r="S35" s="65">
        <v>15500</v>
      </c>
      <c r="T35" s="64">
        <v>9</v>
      </c>
      <c r="U35" s="66">
        <v>375</v>
      </c>
      <c r="V35" s="64">
        <v>18</v>
      </c>
      <c r="W35" s="66">
        <v>840</v>
      </c>
      <c r="X35" s="64">
        <v>18</v>
      </c>
      <c r="Y35" s="66">
        <v>125</v>
      </c>
      <c r="Z35" s="64">
        <v>18</v>
      </c>
      <c r="AA35" s="66">
        <v>180</v>
      </c>
      <c r="AB35" s="64">
        <v>18</v>
      </c>
      <c r="AC35" s="66">
        <v>825</v>
      </c>
      <c r="AD35" s="64">
        <v>18</v>
      </c>
      <c r="AE35" s="66">
        <v>1900</v>
      </c>
      <c r="AF35" s="64">
        <v>18</v>
      </c>
      <c r="AG35" s="66">
        <v>2200</v>
      </c>
      <c r="AH35" s="64">
        <v>18</v>
      </c>
      <c r="AI35" s="66">
        <v>2100</v>
      </c>
      <c r="AJ35" s="64">
        <v>18</v>
      </c>
    </row>
    <row r="36" spans="1:36" ht="12.75">
      <c r="A36" s="19">
        <v>105</v>
      </c>
      <c r="B36" s="64">
        <v>8</v>
      </c>
      <c r="C36" s="19">
        <v>117</v>
      </c>
      <c r="D36" s="64">
        <v>8</v>
      </c>
      <c r="E36" s="19">
        <v>146</v>
      </c>
      <c r="F36" s="64">
        <v>8</v>
      </c>
      <c r="G36" s="19">
        <v>201</v>
      </c>
      <c r="H36" s="64">
        <v>8</v>
      </c>
      <c r="I36" s="19">
        <v>226</v>
      </c>
      <c r="J36" s="64">
        <v>8</v>
      </c>
      <c r="K36" s="65">
        <v>2051</v>
      </c>
      <c r="L36" s="64">
        <v>8</v>
      </c>
      <c r="M36" s="65">
        <v>4441</v>
      </c>
      <c r="N36" s="64">
        <v>8</v>
      </c>
      <c r="O36" s="65">
        <v>9261</v>
      </c>
      <c r="P36" s="64">
        <v>8</v>
      </c>
      <c r="Q36" s="65">
        <v>7401</v>
      </c>
      <c r="R36" s="64">
        <v>8</v>
      </c>
      <c r="S36" s="65">
        <v>15501</v>
      </c>
      <c r="T36" s="64">
        <v>8</v>
      </c>
      <c r="U36" s="66"/>
      <c r="V36" s="64"/>
      <c r="W36" s="66"/>
      <c r="X36" s="64"/>
      <c r="Y36" s="66"/>
      <c r="Z36" s="64"/>
      <c r="AA36" s="66"/>
      <c r="AB36" s="64"/>
      <c r="AC36" s="66"/>
      <c r="AD36" s="64"/>
      <c r="AE36" s="66"/>
      <c r="AF36" s="64"/>
      <c r="AG36" s="66"/>
      <c r="AH36" s="64"/>
      <c r="AI36" s="66"/>
      <c r="AJ36" s="64"/>
    </row>
    <row r="37" spans="1:36" ht="12.75">
      <c r="A37" s="19">
        <v>108</v>
      </c>
      <c r="B37" s="64">
        <v>8</v>
      </c>
      <c r="C37" s="19">
        <v>120</v>
      </c>
      <c r="D37" s="64">
        <v>8</v>
      </c>
      <c r="E37" s="19">
        <v>150</v>
      </c>
      <c r="F37" s="64">
        <v>8</v>
      </c>
      <c r="G37" s="19">
        <v>210</v>
      </c>
      <c r="H37" s="64">
        <v>8</v>
      </c>
      <c r="I37" s="19">
        <v>230</v>
      </c>
      <c r="J37" s="64">
        <v>8</v>
      </c>
      <c r="K37" s="65">
        <v>2100</v>
      </c>
      <c r="L37" s="64">
        <v>8</v>
      </c>
      <c r="M37" s="65">
        <v>4520</v>
      </c>
      <c r="N37" s="64">
        <v>8</v>
      </c>
      <c r="O37" s="65">
        <v>9380</v>
      </c>
      <c r="P37" s="64">
        <v>8</v>
      </c>
      <c r="Q37" s="65">
        <v>7500</v>
      </c>
      <c r="R37" s="64">
        <v>8</v>
      </c>
      <c r="S37" s="65">
        <v>16100</v>
      </c>
      <c r="T37" s="64">
        <v>8</v>
      </c>
      <c r="U37" s="66">
        <v>390</v>
      </c>
      <c r="V37" s="64">
        <v>19</v>
      </c>
      <c r="W37" s="66">
        <v>860</v>
      </c>
      <c r="X37" s="64">
        <v>19</v>
      </c>
      <c r="Y37" s="66">
        <v>130</v>
      </c>
      <c r="Z37" s="64">
        <v>19</v>
      </c>
      <c r="AA37" s="66">
        <v>190</v>
      </c>
      <c r="AB37" s="64">
        <v>19</v>
      </c>
      <c r="AC37" s="66">
        <v>850</v>
      </c>
      <c r="AD37" s="64">
        <v>19</v>
      </c>
      <c r="AE37" s="66">
        <v>2000</v>
      </c>
      <c r="AF37" s="64">
        <v>19</v>
      </c>
      <c r="AG37" s="66">
        <v>2400</v>
      </c>
      <c r="AH37" s="64">
        <v>19</v>
      </c>
      <c r="AI37" s="66">
        <v>2300</v>
      </c>
      <c r="AJ37" s="64">
        <v>19</v>
      </c>
    </row>
    <row r="38" spans="1:36" ht="12.75">
      <c r="A38" s="19">
        <v>109</v>
      </c>
      <c r="B38" s="64">
        <v>7</v>
      </c>
      <c r="C38" s="19">
        <v>121</v>
      </c>
      <c r="D38" s="64">
        <v>7</v>
      </c>
      <c r="E38" s="19">
        <v>151</v>
      </c>
      <c r="F38" s="64">
        <v>7</v>
      </c>
      <c r="G38" s="19">
        <v>211</v>
      </c>
      <c r="H38" s="64">
        <v>7</v>
      </c>
      <c r="I38" s="19">
        <v>231</v>
      </c>
      <c r="J38" s="64">
        <v>7</v>
      </c>
      <c r="K38" s="65">
        <v>2101</v>
      </c>
      <c r="L38" s="64">
        <v>7</v>
      </c>
      <c r="M38" s="65">
        <v>4521</v>
      </c>
      <c r="N38" s="64">
        <v>7</v>
      </c>
      <c r="O38" s="65">
        <v>9381</v>
      </c>
      <c r="P38" s="64">
        <v>7</v>
      </c>
      <c r="Q38" s="65">
        <v>7501</v>
      </c>
      <c r="R38" s="64">
        <v>7</v>
      </c>
      <c r="S38" s="65">
        <v>16101</v>
      </c>
      <c r="T38" s="64">
        <v>7</v>
      </c>
      <c r="U38" s="66"/>
      <c r="V38" s="64"/>
      <c r="W38" s="66"/>
      <c r="X38" s="64"/>
      <c r="Y38" s="66"/>
      <c r="Z38" s="64"/>
      <c r="AA38" s="66"/>
      <c r="AB38" s="64"/>
      <c r="AC38" s="66"/>
      <c r="AD38" s="64"/>
      <c r="AE38" s="66"/>
      <c r="AF38" s="64"/>
      <c r="AG38" s="66"/>
      <c r="AH38" s="64"/>
      <c r="AI38" s="66"/>
      <c r="AJ38" s="64"/>
    </row>
    <row r="39" spans="1:36" ht="12.75">
      <c r="A39" s="19">
        <v>112</v>
      </c>
      <c r="B39" s="64">
        <v>7</v>
      </c>
      <c r="C39" s="19">
        <v>125</v>
      </c>
      <c r="D39" s="64">
        <v>7</v>
      </c>
      <c r="E39" s="19">
        <v>155</v>
      </c>
      <c r="F39" s="64">
        <v>7</v>
      </c>
      <c r="G39" s="19">
        <v>220</v>
      </c>
      <c r="H39" s="64">
        <v>7</v>
      </c>
      <c r="I39" s="19">
        <v>235</v>
      </c>
      <c r="J39" s="64">
        <v>7</v>
      </c>
      <c r="K39" s="65">
        <v>2150</v>
      </c>
      <c r="L39" s="64">
        <v>7</v>
      </c>
      <c r="M39" s="65">
        <v>5000</v>
      </c>
      <c r="N39" s="64">
        <v>7</v>
      </c>
      <c r="O39" s="65">
        <v>9500</v>
      </c>
      <c r="P39" s="64">
        <v>7</v>
      </c>
      <c r="Q39" s="65">
        <v>8000</v>
      </c>
      <c r="R39" s="64">
        <v>7</v>
      </c>
      <c r="S39" s="65">
        <v>16300</v>
      </c>
      <c r="T39" s="64">
        <v>7</v>
      </c>
      <c r="U39" s="66">
        <v>405</v>
      </c>
      <c r="V39" s="64">
        <v>20</v>
      </c>
      <c r="W39" s="66">
        <v>880</v>
      </c>
      <c r="X39" s="64">
        <v>20</v>
      </c>
      <c r="Y39" s="66">
        <v>135</v>
      </c>
      <c r="Z39" s="64">
        <v>20</v>
      </c>
      <c r="AA39" s="66">
        <v>200</v>
      </c>
      <c r="AB39" s="64">
        <v>20</v>
      </c>
      <c r="AC39" s="66">
        <v>875</v>
      </c>
      <c r="AD39" s="64">
        <v>20</v>
      </c>
      <c r="AE39" s="66">
        <v>2200</v>
      </c>
      <c r="AF39" s="64">
        <v>20</v>
      </c>
      <c r="AG39" s="66">
        <v>2600</v>
      </c>
      <c r="AH39" s="64">
        <v>20</v>
      </c>
      <c r="AI39" s="66">
        <v>2500</v>
      </c>
      <c r="AJ39" s="64">
        <v>20</v>
      </c>
    </row>
    <row r="40" spans="1:36" ht="12.75">
      <c r="A40" s="19">
        <v>113</v>
      </c>
      <c r="B40" s="64">
        <v>6</v>
      </c>
      <c r="C40" s="19">
        <v>126</v>
      </c>
      <c r="D40" s="64">
        <v>6</v>
      </c>
      <c r="E40" s="19">
        <v>156</v>
      </c>
      <c r="F40" s="64">
        <v>6</v>
      </c>
      <c r="G40" s="19">
        <v>221</v>
      </c>
      <c r="H40" s="64">
        <v>6</v>
      </c>
      <c r="I40" s="19">
        <v>236</v>
      </c>
      <c r="J40" s="64">
        <v>6</v>
      </c>
      <c r="K40" s="65">
        <v>2151</v>
      </c>
      <c r="L40" s="64">
        <v>6</v>
      </c>
      <c r="M40" s="65">
        <v>5001</v>
      </c>
      <c r="N40" s="64">
        <v>6</v>
      </c>
      <c r="O40" s="65">
        <v>9501</v>
      </c>
      <c r="P40" s="64">
        <v>6</v>
      </c>
      <c r="Q40" s="65">
        <v>8001</v>
      </c>
      <c r="R40" s="64">
        <v>6</v>
      </c>
      <c r="S40" s="65">
        <v>16301</v>
      </c>
      <c r="T40" s="64">
        <v>6</v>
      </c>
      <c r="U40" s="66"/>
      <c r="V40" s="64"/>
      <c r="W40" s="66"/>
      <c r="X40" s="64"/>
      <c r="Y40" s="66"/>
      <c r="Z40" s="64"/>
      <c r="AA40" s="66"/>
      <c r="AB40" s="64"/>
      <c r="AC40" s="66"/>
      <c r="AD40" s="64"/>
      <c r="AE40" s="66"/>
      <c r="AF40" s="64"/>
      <c r="AG40" s="66"/>
      <c r="AH40" s="64"/>
      <c r="AI40" s="66"/>
      <c r="AJ40" s="64"/>
    </row>
    <row r="41" spans="1:36" ht="12.75">
      <c r="A41" s="19">
        <v>116</v>
      </c>
      <c r="B41" s="64">
        <v>6</v>
      </c>
      <c r="C41" s="19">
        <v>130</v>
      </c>
      <c r="D41" s="64">
        <v>6</v>
      </c>
      <c r="E41" s="19">
        <v>160</v>
      </c>
      <c r="F41" s="64">
        <v>6</v>
      </c>
      <c r="G41" s="19">
        <v>230</v>
      </c>
      <c r="H41" s="64">
        <v>6</v>
      </c>
      <c r="I41" s="19">
        <v>240</v>
      </c>
      <c r="J41" s="64">
        <v>6</v>
      </c>
      <c r="K41" s="65">
        <v>2200</v>
      </c>
      <c r="L41" s="64">
        <v>6</v>
      </c>
      <c r="M41" s="65">
        <v>5100</v>
      </c>
      <c r="N41" s="64">
        <v>6</v>
      </c>
      <c r="O41" s="65">
        <v>10050</v>
      </c>
      <c r="P41" s="64">
        <v>6</v>
      </c>
      <c r="Q41" s="65">
        <v>8100</v>
      </c>
      <c r="R41" s="64">
        <v>6</v>
      </c>
      <c r="S41" s="65">
        <v>16500</v>
      </c>
      <c r="T41" s="64">
        <v>6</v>
      </c>
      <c r="U41" s="66">
        <v>420</v>
      </c>
      <c r="V41" s="64">
        <v>21</v>
      </c>
      <c r="W41" s="66">
        <v>900</v>
      </c>
      <c r="X41" s="64">
        <v>21</v>
      </c>
      <c r="Y41" s="66">
        <v>140</v>
      </c>
      <c r="Z41" s="64">
        <v>21</v>
      </c>
      <c r="AA41" s="66">
        <v>210</v>
      </c>
      <c r="AB41" s="64">
        <v>21</v>
      </c>
      <c r="AC41" s="66">
        <v>900</v>
      </c>
      <c r="AD41" s="64">
        <v>21</v>
      </c>
      <c r="AE41" s="66">
        <v>2400</v>
      </c>
      <c r="AF41" s="64">
        <v>21</v>
      </c>
      <c r="AG41" s="66">
        <v>2800</v>
      </c>
      <c r="AH41" s="64">
        <v>21</v>
      </c>
      <c r="AI41" s="66">
        <v>2700</v>
      </c>
      <c r="AJ41" s="64">
        <v>21</v>
      </c>
    </row>
    <row r="42" spans="1:36" ht="12.75">
      <c r="A42" s="19">
        <v>117</v>
      </c>
      <c r="B42" s="64">
        <v>5</v>
      </c>
      <c r="C42" s="19">
        <v>131</v>
      </c>
      <c r="D42" s="64">
        <v>5</v>
      </c>
      <c r="E42" s="19">
        <v>161</v>
      </c>
      <c r="F42" s="64">
        <v>5</v>
      </c>
      <c r="G42" s="19">
        <v>231</v>
      </c>
      <c r="H42" s="64">
        <v>5</v>
      </c>
      <c r="I42" s="19">
        <v>241</v>
      </c>
      <c r="J42" s="64">
        <v>5</v>
      </c>
      <c r="K42" s="65">
        <v>2201</v>
      </c>
      <c r="L42" s="64">
        <v>5</v>
      </c>
      <c r="M42" s="65">
        <v>5101</v>
      </c>
      <c r="N42" s="64">
        <v>5</v>
      </c>
      <c r="O42" s="65">
        <v>10051</v>
      </c>
      <c r="P42" s="64">
        <v>5</v>
      </c>
      <c r="Q42" s="65">
        <v>8101</v>
      </c>
      <c r="R42" s="64">
        <v>5</v>
      </c>
      <c r="S42" s="65">
        <v>16501</v>
      </c>
      <c r="T42" s="64">
        <v>5</v>
      </c>
      <c r="U42" s="66"/>
      <c r="V42" s="64"/>
      <c r="W42" s="66"/>
      <c r="X42" s="64"/>
      <c r="Y42" s="66"/>
      <c r="Z42" s="64"/>
      <c r="AA42" s="66"/>
      <c r="AB42" s="64"/>
      <c r="AC42" s="66"/>
      <c r="AD42" s="64"/>
      <c r="AE42" s="66"/>
      <c r="AF42" s="64"/>
      <c r="AG42" s="66"/>
      <c r="AH42" s="64"/>
      <c r="AI42" s="66"/>
      <c r="AJ42" s="64"/>
    </row>
    <row r="43" spans="1:36" ht="12.75">
      <c r="A43" s="19">
        <v>120</v>
      </c>
      <c r="B43" s="64">
        <v>5</v>
      </c>
      <c r="C43" s="19">
        <v>135</v>
      </c>
      <c r="D43" s="64">
        <v>5</v>
      </c>
      <c r="E43" s="19">
        <v>170</v>
      </c>
      <c r="F43" s="64">
        <v>5</v>
      </c>
      <c r="G43" s="19">
        <v>240</v>
      </c>
      <c r="H43" s="64">
        <v>5</v>
      </c>
      <c r="I43" s="19">
        <v>250</v>
      </c>
      <c r="J43" s="64">
        <v>5</v>
      </c>
      <c r="K43" s="65">
        <v>2250</v>
      </c>
      <c r="L43" s="64">
        <v>5</v>
      </c>
      <c r="M43" s="65">
        <v>5200</v>
      </c>
      <c r="N43" s="64">
        <v>5</v>
      </c>
      <c r="O43" s="65">
        <v>10200</v>
      </c>
      <c r="P43" s="64">
        <v>5</v>
      </c>
      <c r="Q43" s="65">
        <v>8200</v>
      </c>
      <c r="R43" s="64">
        <v>5</v>
      </c>
      <c r="S43" s="65">
        <v>17100</v>
      </c>
      <c r="T43" s="64">
        <v>5</v>
      </c>
      <c r="U43" s="66">
        <v>440</v>
      </c>
      <c r="V43" s="64">
        <v>22</v>
      </c>
      <c r="W43" s="66">
        <v>950</v>
      </c>
      <c r="X43" s="64">
        <v>22</v>
      </c>
      <c r="Y43" s="66"/>
      <c r="Z43" s="64">
        <v>22</v>
      </c>
      <c r="AA43" s="66">
        <v>220</v>
      </c>
      <c r="AB43" s="64">
        <v>22</v>
      </c>
      <c r="AC43" s="66">
        <v>950</v>
      </c>
      <c r="AD43" s="64">
        <v>22</v>
      </c>
      <c r="AE43" s="66">
        <v>2600</v>
      </c>
      <c r="AF43" s="64">
        <v>22</v>
      </c>
      <c r="AG43" s="66">
        <v>3000</v>
      </c>
      <c r="AH43" s="64">
        <v>22</v>
      </c>
      <c r="AI43" s="66">
        <v>2900</v>
      </c>
      <c r="AJ43" s="64">
        <v>22</v>
      </c>
    </row>
    <row r="44" spans="1:36" ht="12.75">
      <c r="A44" s="19">
        <v>121</v>
      </c>
      <c r="B44" s="64">
        <v>4</v>
      </c>
      <c r="C44" s="19">
        <v>136</v>
      </c>
      <c r="D44" s="64">
        <v>4</v>
      </c>
      <c r="E44" s="19">
        <v>171</v>
      </c>
      <c r="F44" s="64">
        <v>4</v>
      </c>
      <c r="G44" s="19">
        <v>241</v>
      </c>
      <c r="H44" s="64">
        <v>4</v>
      </c>
      <c r="I44" s="19">
        <v>251</v>
      </c>
      <c r="J44" s="64">
        <v>4</v>
      </c>
      <c r="K44" s="65">
        <v>2251</v>
      </c>
      <c r="L44" s="64">
        <v>4</v>
      </c>
      <c r="M44" s="65">
        <v>5201</v>
      </c>
      <c r="N44" s="64">
        <v>4</v>
      </c>
      <c r="O44" s="65">
        <v>10201</v>
      </c>
      <c r="P44" s="64">
        <v>4</v>
      </c>
      <c r="Q44" s="65">
        <v>8201</v>
      </c>
      <c r="R44" s="64">
        <v>4</v>
      </c>
      <c r="S44" s="65">
        <v>17101</v>
      </c>
      <c r="T44" s="64">
        <v>4</v>
      </c>
      <c r="U44" s="66"/>
      <c r="V44" s="64"/>
      <c r="W44" s="66"/>
      <c r="X44" s="64"/>
      <c r="Y44" s="66"/>
      <c r="Z44" s="64"/>
      <c r="AA44" s="66"/>
      <c r="AB44" s="64"/>
      <c r="AC44" s="66"/>
      <c r="AD44" s="64"/>
      <c r="AE44" s="66"/>
      <c r="AF44" s="64"/>
      <c r="AG44" s="66"/>
      <c r="AH44" s="64"/>
      <c r="AI44" s="66"/>
      <c r="AJ44" s="64"/>
    </row>
    <row r="45" spans="1:36" ht="12.75">
      <c r="A45" s="19">
        <v>124</v>
      </c>
      <c r="B45" s="64">
        <v>4</v>
      </c>
      <c r="C45" s="19">
        <v>140</v>
      </c>
      <c r="D45" s="64">
        <v>4</v>
      </c>
      <c r="E45" s="19">
        <v>180</v>
      </c>
      <c r="F45" s="64">
        <v>4</v>
      </c>
      <c r="G45" s="19">
        <v>250</v>
      </c>
      <c r="H45" s="64">
        <v>4</v>
      </c>
      <c r="I45" s="19">
        <v>260</v>
      </c>
      <c r="J45" s="64">
        <v>4</v>
      </c>
      <c r="K45" s="65">
        <v>2300</v>
      </c>
      <c r="L45" s="64">
        <v>4</v>
      </c>
      <c r="M45" s="65">
        <v>5300</v>
      </c>
      <c r="N45" s="64">
        <v>4</v>
      </c>
      <c r="O45" s="65">
        <v>10350</v>
      </c>
      <c r="P45" s="64">
        <v>4</v>
      </c>
      <c r="Q45" s="65">
        <v>8300</v>
      </c>
      <c r="R45" s="64">
        <v>4</v>
      </c>
      <c r="S45" s="65">
        <v>17300</v>
      </c>
      <c r="T45" s="64">
        <v>4</v>
      </c>
      <c r="U45" s="66">
        <v>460</v>
      </c>
      <c r="V45" s="64">
        <v>23</v>
      </c>
      <c r="W45" s="66">
        <v>1000</v>
      </c>
      <c r="X45" s="64">
        <v>23</v>
      </c>
      <c r="Y45" s="66">
        <v>145</v>
      </c>
      <c r="Z45" s="64">
        <v>23</v>
      </c>
      <c r="AA45" s="66">
        <v>230</v>
      </c>
      <c r="AB45" s="64">
        <v>23</v>
      </c>
      <c r="AC45" s="66">
        <v>1000</v>
      </c>
      <c r="AD45" s="64">
        <v>23</v>
      </c>
      <c r="AE45" s="66">
        <v>2800</v>
      </c>
      <c r="AF45" s="64">
        <v>23</v>
      </c>
      <c r="AG45" s="66">
        <v>3200</v>
      </c>
      <c r="AH45" s="64">
        <v>23</v>
      </c>
      <c r="AI45" s="66">
        <v>3100</v>
      </c>
      <c r="AJ45" s="64">
        <v>23</v>
      </c>
    </row>
    <row r="46" spans="1:36" ht="12.75">
      <c r="A46" s="19">
        <v>125</v>
      </c>
      <c r="B46" s="64">
        <v>3</v>
      </c>
      <c r="C46" s="19">
        <v>141</v>
      </c>
      <c r="D46" s="64">
        <v>3</v>
      </c>
      <c r="E46" s="19">
        <v>181</v>
      </c>
      <c r="F46" s="64">
        <v>3</v>
      </c>
      <c r="G46" s="19">
        <v>251</v>
      </c>
      <c r="H46" s="64">
        <v>3</v>
      </c>
      <c r="I46" s="19">
        <v>261</v>
      </c>
      <c r="J46" s="64">
        <v>3</v>
      </c>
      <c r="K46" s="65">
        <v>2301</v>
      </c>
      <c r="L46" s="64">
        <v>3</v>
      </c>
      <c r="M46" s="65">
        <v>5301</v>
      </c>
      <c r="N46" s="64">
        <v>3</v>
      </c>
      <c r="O46" s="65">
        <v>10351</v>
      </c>
      <c r="P46" s="64">
        <v>3</v>
      </c>
      <c r="Q46" s="65">
        <v>8301</v>
      </c>
      <c r="R46" s="64">
        <v>3</v>
      </c>
      <c r="S46" s="65">
        <v>17301</v>
      </c>
      <c r="T46" s="64">
        <v>3</v>
      </c>
      <c r="U46" s="66"/>
      <c r="V46" s="64"/>
      <c r="W46" s="66"/>
      <c r="X46" s="64"/>
      <c r="Y46" s="66"/>
      <c r="Z46" s="64"/>
      <c r="AA46" s="66"/>
      <c r="AB46" s="64"/>
      <c r="AC46" s="66"/>
      <c r="AD46" s="64"/>
      <c r="AE46" s="66"/>
      <c r="AF46" s="64"/>
      <c r="AG46" s="66"/>
      <c r="AH46" s="64"/>
      <c r="AI46" s="66"/>
      <c r="AJ46" s="64"/>
    </row>
    <row r="47" spans="1:36" ht="12.75">
      <c r="A47" s="19">
        <v>128</v>
      </c>
      <c r="B47" s="64">
        <v>3</v>
      </c>
      <c r="C47" s="19">
        <v>145</v>
      </c>
      <c r="D47" s="64">
        <v>3</v>
      </c>
      <c r="E47" s="19">
        <v>190</v>
      </c>
      <c r="F47" s="64">
        <v>3</v>
      </c>
      <c r="G47" s="19">
        <v>260</v>
      </c>
      <c r="H47" s="64">
        <v>3</v>
      </c>
      <c r="I47" s="19">
        <v>270</v>
      </c>
      <c r="J47" s="64">
        <v>3</v>
      </c>
      <c r="K47" s="65">
        <v>2350</v>
      </c>
      <c r="L47" s="64">
        <v>3</v>
      </c>
      <c r="M47" s="65">
        <v>5400</v>
      </c>
      <c r="N47" s="64">
        <v>3</v>
      </c>
      <c r="O47" s="65">
        <v>10500</v>
      </c>
      <c r="P47" s="64">
        <v>3</v>
      </c>
      <c r="Q47" s="65">
        <v>8400</v>
      </c>
      <c r="R47" s="64">
        <v>3</v>
      </c>
      <c r="S47" s="65">
        <v>17500</v>
      </c>
      <c r="T47" s="64">
        <v>3</v>
      </c>
      <c r="U47" s="66">
        <v>480</v>
      </c>
      <c r="V47" s="64">
        <v>24</v>
      </c>
      <c r="W47" s="66">
        <v>1050</v>
      </c>
      <c r="X47" s="64">
        <v>24</v>
      </c>
      <c r="Y47" s="66"/>
      <c r="Z47" s="64">
        <v>24</v>
      </c>
      <c r="AA47" s="66">
        <v>240</v>
      </c>
      <c r="AB47" s="64">
        <v>24</v>
      </c>
      <c r="AC47" s="66">
        <v>1050</v>
      </c>
      <c r="AD47" s="64">
        <v>24</v>
      </c>
      <c r="AE47" s="66">
        <v>3000</v>
      </c>
      <c r="AF47" s="64">
        <v>24</v>
      </c>
      <c r="AG47" s="66">
        <v>3400</v>
      </c>
      <c r="AH47" s="64">
        <v>24</v>
      </c>
      <c r="AI47" s="66">
        <v>3300</v>
      </c>
      <c r="AJ47" s="64">
        <v>24</v>
      </c>
    </row>
    <row r="48" spans="1:36" ht="12.75">
      <c r="A48" s="19">
        <v>129</v>
      </c>
      <c r="B48" s="64">
        <v>2</v>
      </c>
      <c r="C48" s="19">
        <v>146</v>
      </c>
      <c r="D48" s="64">
        <v>2</v>
      </c>
      <c r="E48" s="19">
        <v>191</v>
      </c>
      <c r="F48" s="64">
        <v>2</v>
      </c>
      <c r="G48" s="19">
        <v>261</v>
      </c>
      <c r="H48" s="64">
        <v>2</v>
      </c>
      <c r="I48" s="19">
        <v>271</v>
      </c>
      <c r="J48" s="64">
        <v>2</v>
      </c>
      <c r="K48" s="65">
        <v>2351</v>
      </c>
      <c r="L48" s="64">
        <v>2</v>
      </c>
      <c r="M48" s="65">
        <v>5401</v>
      </c>
      <c r="N48" s="64">
        <v>2</v>
      </c>
      <c r="O48" s="65">
        <v>10501</v>
      </c>
      <c r="P48" s="64">
        <v>2</v>
      </c>
      <c r="Q48" s="65">
        <v>8401</v>
      </c>
      <c r="R48" s="64">
        <v>2</v>
      </c>
      <c r="S48" s="65">
        <v>17501</v>
      </c>
      <c r="T48" s="64">
        <v>2</v>
      </c>
      <c r="U48" s="66"/>
      <c r="V48" s="64"/>
      <c r="W48" s="66"/>
      <c r="X48" s="64"/>
      <c r="Y48" s="66"/>
      <c r="Z48" s="64"/>
      <c r="AA48" s="66"/>
      <c r="AB48" s="64"/>
      <c r="AC48" s="66"/>
      <c r="AD48" s="64"/>
      <c r="AE48" s="66"/>
      <c r="AF48" s="64"/>
      <c r="AG48" s="66"/>
      <c r="AH48" s="64"/>
      <c r="AI48" s="66"/>
      <c r="AJ48" s="64"/>
    </row>
    <row r="49" spans="1:36" ht="12.75">
      <c r="A49" s="19">
        <v>132</v>
      </c>
      <c r="B49" s="64">
        <v>2</v>
      </c>
      <c r="C49" s="19">
        <v>150</v>
      </c>
      <c r="D49" s="64">
        <v>2</v>
      </c>
      <c r="E49" s="19">
        <v>191</v>
      </c>
      <c r="F49" s="64">
        <v>2</v>
      </c>
      <c r="G49" s="19">
        <v>270</v>
      </c>
      <c r="H49" s="64">
        <v>2</v>
      </c>
      <c r="I49" s="19">
        <v>280</v>
      </c>
      <c r="J49" s="64">
        <v>2</v>
      </c>
      <c r="K49" s="65">
        <v>2400</v>
      </c>
      <c r="L49" s="64">
        <v>2</v>
      </c>
      <c r="M49" s="65">
        <v>5500</v>
      </c>
      <c r="N49" s="64">
        <v>2</v>
      </c>
      <c r="O49" s="65">
        <v>11050</v>
      </c>
      <c r="P49" s="64">
        <v>2</v>
      </c>
      <c r="Q49" s="65">
        <v>8500</v>
      </c>
      <c r="R49" s="64">
        <v>2</v>
      </c>
      <c r="S49" s="65">
        <v>18100</v>
      </c>
      <c r="T49" s="64">
        <v>2</v>
      </c>
      <c r="U49" s="66">
        <v>500</v>
      </c>
      <c r="V49" s="64">
        <v>25</v>
      </c>
      <c r="W49" s="66">
        <v>1100</v>
      </c>
      <c r="X49" s="64">
        <v>25</v>
      </c>
      <c r="Y49" s="66">
        <v>150</v>
      </c>
      <c r="Z49" s="64">
        <v>25</v>
      </c>
      <c r="AA49" s="66">
        <v>250</v>
      </c>
      <c r="AB49" s="64">
        <v>25</v>
      </c>
      <c r="AC49" s="66">
        <v>1100</v>
      </c>
      <c r="AD49" s="64">
        <v>25</v>
      </c>
      <c r="AE49" s="66">
        <v>3200</v>
      </c>
      <c r="AF49" s="64">
        <v>25</v>
      </c>
      <c r="AG49" s="66">
        <v>3600</v>
      </c>
      <c r="AH49" s="64">
        <v>25</v>
      </c>
      <c r="AI49" s="66">
        <v>3500</v>
      </c>
      <c r="AJ49" s="64">
        <v>25</v>
      </c>
    </row>
    <row r="50" spans="1:36" ht="12.75">
      <c r="A50" s="19">
        <v>133</v>
      </c>
      <c r="B50" s="64">
        <v>1</v>
      </c>
      <c r="C50" s="19">
        <v>151</v>
      </c>
      <c r="D50" s="64">
        <v>1</v>
      </c>
      <c r="E50" s="19">
        <v>200</v>
      </c>
      <c r="F50" s="64">
        <v>1</v>
      </c>
      <c r="G50" s="19">
        <v>271</v>
      </c>
      <c r="H50" s="64">
        <v>1</v>
      </c>
      <c r="I50" s="19">
        <v>281</v>
      </c>
      <c r="J50" s="64">
        <v>1</v>
      </c>
      <c r="K50" s="65">
        <v>2401</v>
      </c>
      <c r="L50" s="64">
        <v>1</v>
      </c>
      <c r="M50" s="65">
        <v>5501</v>
      </c>
      <c r="N50" s="64">
        <v>1</v>
      </c>
      <c r="O50" s="65">
        <v>11051</v>
      </c>
      <c r="P50" s="64">
        <v>1</v>
      </c>
      <c r="Q50" s="65">
        <v>8501</v>
      </c>
      <c r="R50" s="64">
        <v>1</v>
      </c>
      <c r="S50" s="65">
        <v>18101</v>
      </c>
      <c r="T50" s="64">
        <v>1</v>
      </c>
      <c r="U50" s="66"/>
      <c r="V50" s="64"/>
      <c r="W50" s="66"/>
      <c r="X50" s="64"/>
      <c r="Y50" s="66"/>
      <c r="Z50" s="64"/>
      <c r="AA50" s="66"/>
      <c r="AB50" s="64"/>
      <c r="AC50" s="66"/>
      <c r="AD50" s="64"/>
      <c r="AE50" s="66"/>
      <c r="AF50" s="64"/>
      <c r="AG50" s="66"/>
      <c r="AH50" s="64"/>
      <c r="AI50" s="66"/>
      <c r="AJ50" s="64"/>
    </row>
    <row r="51" spans="1:36" ht="12.75">
      <c r="A51" s="67" t="s">
        <v>3</v>
      </c>
      <c r="B51" s="68" t="s">
        <v>13</v>
      </c>
      <c r="C51" s="67" t="s">
        <v>20</v>
      </c>
      <c r="D51" s="68" t="s">
        <v>13</v>
      </c>
      <c r="E51" s="67" t="s">
        <v>26</v>
      </c>
      <c r="F51" s="68" t="s">
        <v>13</v>
      </c>
      <c r="G51" s="67" t="s">
        <v>37</v>
      </c>
      <c r="H51" s="68" t="s">
        <v>13</v>
      </c>
      <c r="I51" s="67" t="s">
        <v>21</v>
      </c>
      <c r="J51" s="68" t="s">
        <v>13</v>
      </c>
      <c r="K51" s="69" t="s">
        <v>5</v>
      </c>
      <c r="L51" s="68" t="s">
        <v>13</v>
      </c>
      <c r="M51" s="69" t="s">
        <v>22</v>
      </c>
      <c r="N51" s="68" t="s">
        <v>13</v>
      </c>
      <c r="O51" s="69" t="s">
        <v>33</v>
      </c>
      <c r="P51" s="68" t="s">
        <v>13</v>
      </c>
      <c r="Q51" s="69" t="s">
        <v>23</v>
      </c>
      <c r="R51" s="68" t="s">
        <v>13</v>
      </c>
      <c r="S51" s="69" t="s">
        <v>34</v>
      </c>
      <c r="T51" s="68" t="s">
        <v>13</v>
      </c>
      <c r="U51" s="70" t="s">
        <v>27</v>
      </c>
      <c r="V51" s="68" t="s">
        <v>13</v>
      </c>
      <c r="W51" s="70" t="s">
        <v>35</v>
      </c>
      <c r="X51" s="68" t="s">
        <v>13</v>
      </c>
      <c r="Y51" s="70" t="s">
        <v>28</v>
      </c>
      <c r="Z51" s="68" t="s">
        <v>13</v>
      </c>
      <c r="AA51" s="70" t="s">
        <v>29</v>
      </c>
      <c r="AB51" s="68" t="s">
        <v>13</v>
      </c>
      <c r="AC51" s="70" t="s">
        <v>30</v>
      </c>
      <c r="AD51" s="68" t="s">
        <v>13</v>
      </c>
      <c r="AE51" s="70" t="s">
        <v>31</v>
      </c>
      <c r="AF51" s="68" t="s">
        <v>13</v>
      </c>
      <c r="AG51" s="70" t="s">
        <v>32</v>
      </c>
      <c r="AH51" s="68" t="s">
        <v>13</v>
      </c>
      <c r="AI51" s="70" t="s">
        <v>38</v>
      </c>
      <c r="AJ51" s="68" t="s">
        <v>13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A78"/>
  <sheetViews>
    <sheetView showZeros="0" zoomScale="75" zoomScaleNormal="75" workbookViewId="0" topLeftCell="A42">
      <selection activeCell="C68" sqref="C68"/>
    </sheetView>
  </sheetViews>
  <sheetFormatPr defaultColWidth="11.00390625" defaultRowHeight="15.75"/>
  <cols>
    <col min="1" max="1" width="8.875" style="145" customWidth="1"/>
    <col min="2" max="2" width="17.00390625" style="144" customWidth="1"/>
    <col min="3" max="3" width="17.00390625" style="145" customWidth="1"/>
    <col min="4" max="4" width="10.375" style="146" customWidth="1"/>
    <col min="5" max="5" width="11.25390625" style="145" customWidth="1"/>
    <col min="6" max="6" width="12.125" style="145" customWidth="1"/>
    <col min="7" max="7" width="12.25390625" style="144" bestFit="1" customWidth="1"/>
    <col min="8" max="8" width="5.50390625" style="144" customWidth="1"/>
    <col min="9" max="9" width="8.375" style="144" customWidth="1"/>
    <col min="10" max="10" width="6.875" style="144" customWidth="1"/>
    <col min="11" max="11" width="6.75390625" style="144" customWidth="1"/>
    <col min="12" max="12" width="8.00390625" style="144" bestFit="1" customWidth="1"/>
    <col min="13" max="13" width="8.375" style="144" bestFit="1" customWidth="1"/>
    <col min="14" max="14" width="6.875" style="144" bestFit="1" customWidth="1"/>
    <col min="15" max="15" width="7.375" style="144" customWidth="1"/>
    <col min="16" max="16" width="8.875" style="144" customWidth="1"/>
    <col min="17" max="17" width="6.625" style="144" customWidth="1"/>
    <col min="18" max="18" width="8.00390625" style="144" bestFit="1" customWidth="1"/>
    <col min="19" max="19" width="6.25390625" style="144" bestFit="1" customWidth="1"/>
    <col min="20" max="20" width="6.50390625" style="144" bestFit="1" customWidth="1"/>
    <col min="21" max="21" width="9.75390625" style="144" bestFit="1" customWidth="1"/>
    <col min="22" max="22" width="7.875" style="144" bestFit="1" customWidth="1"/>
    <col min="23" max="23" width="6.75390625" style="144" customWidth="1"/>
    <col min="24" max="24" width="6.00390625" style="144" customWidth="1"/>
    <col min="25" max="25" width="8.50390625" style="144" customWidth="1"/>
    <col min="26" max="26" width="8.125" style="144" customWidth="1"/>
    <col min="27" max="27" width="5.375" style="144" bestFit="1" customWidth="1"/>
    <col min="28" max="16384" width="11.00390625" style="144" customWidth="1"/>
  </cols>
  <sheetData>
    <row r="1" spans="1:24" s="142" customFormat="1" ht="27.75">
      <c r="A1" s="490" t="s">
        <v>76</v>
      </c>
      <c r="B1" s="490"/>
      <c r="C1" s="490"/>
      <c r="D1" s="490"/>
      <c r="E1" s="490"/>
      <c r="F1" s="490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</row>
    <row r="2" spans="1:24" ht="26.25">
      <c r="A2" s="491" t="s">
        <v>607</v>
      </c>
      <c r="B2" s="491"/>
      <c r="C2" s="491"/>
      <c r="D2" s="491"/>
      <c r="E2" s="491"/>
      <c r="F2" s="491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</row>
    <row r="3" spans="8:24" ht="16.5" thickBot="1"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</row>
    <row r="4" spans="1:27" ht="16.5" thickBot="1">
      <c r="A4" s="160" t="s">
        <v>68</v>
      </c>
      <c r="B4" s="161" t="s">
        <v>72</v>
      </c>
      <c r="C4" s="161" t="s">
        <v>71</v>
      </c>
      <c r="D4" s="162" t="s">
        <v>66</v>
      </c>
      <c r="E4" s="161" t="s">
        <v>12</v>
      </c>
      <c r="F4" s="163" t="s">
        <v>67</v>
      </c>
      <c r="H4" s="241" t="str">
        <f>'[1]Points T1 J2'!B3</f>
        <v>AB</v>
      </c>
      <c r="I4" s="242" t="str">
        <f>'[1]Points T1 J2'!C3</f>
        <v>ABDO</v>
      </c>
      <c r="J4" s="242" t="str">
        <f>'[1]Points T1 J2'!D3</f>
        <v>ACB</v>
      </c>
      <c r="K4" s="242" t="s">
        <v>224</v>
      </c>
      <c r="L4" s="242" t="str">
        <f>'[1]Points T1 J2'!E3</f>
        <v>ASGB</v>
      </c>
      <c r="M4" s="242" t="str">
        <f>'[1]Points T1 J2'!F3</f>
        <v>BMSA</v>
      </c>
      <c r="N4" s="242" t="str">
        <f>'[1]Points T1 J2'!G3</f>
        <v>CAR</v>
      </c>
      <c r="O4" s="242" t="s">
        <v>150</v>
      </c>
      <c r="P4" s="242" t="str">
        <f>'[1]Points T1 J2'!I3</f>
        <v>COMA</v>
      </c>
      <c r="Q4" s="242" t="str">
        <f>'[1]Points T1 J2'!J3</f>
        <v>CSB</v>
      </c>
      <c r="R4" s="242" t="str">
        <f>'[1]Points T1 J2'!L3</f>
        <v>NLSA</v>
      </c>
      <c r="S4" s="242" t="str">
        <f>'[1]Points T1 J2'!M3</f>
        <v>ESS</v>
      </c>
      <c r="T4" s="242" t="str">
        <f>'[1]Points T1 J2'!N3</f>
        <v>ESV</v>
      </c>
      <c r="U4" s="242" t="str">
        <f>'[1]Points T1 J2'!O3</f>
        <v>ESC XV</v>
      </c>
      <c r="V4" s="242" t="str">
        <f>'[1]Points T1 J2'!P3</f>
        <v>SDUS</v>
      </c>
      <c r="W4" s="242" t="str">
        <f>'[1]Points T1 J2'!Q3</f>
        <v>TAC</v>
      </c>
      <c r="X4" s="242" t="str">
        <f>'[1]Points T1 J2'!R3</f>
        <v>USI</v>
      </c>
      <c r="Y4" s="242" t="str">
        <f>'[1]Points T1 J2'!S3</f>
        <v>USMA</v>
      </c>
      <c r="Z4" s="242" t="str">
        <f>'[1]Points T1 J2'!T3</f>
        <v>USOB</v>
      </c>
      <c r="AA4" s="243" t="str">
        <f>'[1]Points T1 J2'!U3</f>
        <v>VMA</v>
      </c>
    </row>
    <row r="5" spans="1:27" ht="15.75">
      <c r="A5" s="156" t="s">
        <v>69</v>
      </c>
      <c r="B5" s="148" t="s">
        <v>124</v>
      </c>
      <c r="C5" s="147" t="s">
        <v>46</v>
      </c>
      <c r="D5" s="149">
        <v>2035</v>
      </c>
      <c r="E5" s="147">
        <v>1</v>
      </c>
      <c r="F5" s="157">
        <v>25</v>
      </c>
      <c r="H5" s="167">
        <f aca="true" t="shared" si="0" ref="H5:H36">IF($C5&lt;&gt;($H$4),"",$F5)</f>
      </c>
      <c r="I5" s="166">
        <f aca="true" t="shared" si="1" ref="I5:I36">IF($C5&lt;&gt;($I$4),"",$F5)</f>
      </c>
      <c r="J5" s="166">
        <f aca="true" t="shared" si="2" ref="J5:J36">IF($C5&lt;&gt;($J$4),"",F5)</f>
      </c>
      <c r="K5" s="166">
        <f aca="true" t="shared" si="3" ref="K5:K36">IF($C5&lt;&gt;($K$4),"",$F5)</f>
      </c>
      <c r="L5" s="166">
        <f aca="true" t="shared" si="4" ref="L5:L36">IF($C5&lt;&gt;($L$4),"",$F5)</f>
      </c>
      <c r="M5" s="166">
        <f aca="true" t="shared" si="5" ref="M5:M36">IF($C5&lt;&gt;($M$4),"",$F5)</f>
      </c>
      <c r="N5" s="166">
        <f aca="true" t="shared" si="6" ref="N5:N36">IF($C5&lt;&gt;($N$4),"",$F5)</f>
      </c>
      <c r="O5" s="166">
        <f aca="true" t="shared" si="7" ref="O5:O36">IF($C5&lt;&gt;($O$4),"",$F5)</f>
      </c>
      <c r="P5" s="166">
        <f aca="true" t="shared" si="8" ref="P5:P36">IF($C5&lt;&gt;($P$4),"",$F5)</f>
      </c>
      <c r="Q5" s="166">
        <f aca="true" t="shared" si="9" ref="Q5:Q36">IF($C5&lt;&gt;($Q$4),"",$F5)</f>
      </c>
      <c r="R5" s="166">
        <f aca="true" t="shared" si="10" ref="R5:R36">IF($C5&lt;&gt;($R$4),"",$F5)</f>
      </c>
      <c r="S5" s="166">
        <f aca="true" t="shared" si="11" ref="S5:S36">IF($C5&lt;&gt;($S$4),"",$F5)</f>
      </c>
      <c r="T5" s="166">
        <f aca="true" t="shared" si="12" ref="T5:T36">IF($C5&lt;&gt;($T$4),"",$F5)</f>
      </c>
      <c r="U5" s="166">
        <f aca="true" t="shared" si="13" ref="U5:U36">IF($C5&lt;&gt;($U$4),"",$F5)</f>
      </c>
      <c r="V5" s="166">
        <f aca="true" t="shared" si="14" ref="V5:V36">IF($C5&lt;&gt;($V$4),"",$F5)</f>
      </c>
      <c r="W5" s="166">
        <f aca="true" t="shared" si="15" ref="W5:W36">IF($C5&lt;&gt;($W$4),"",$F5)</f>
      </c>
      <c r="X5" s="166">
        <f aca="true" t="shared" si="16" ref="X5:X36">IF($C5&lt;&gt;($X$4),"",$F5)</f>
      </c>
      <c r="Y5" s="166">
        <f aca="true" t="shared" si="17" ref="Y5:Y36">IF($C5&lt;&gt;($Y$4),"",$F5)</f>
        <v>25</v>
      </c>
      <c r="Z5" s="166">
        <f aca="true" t="shared" si="18" ref="Z5:Z36">IF($C5&lt;&gt;($Z$4),"",$F5)</f>
      </c>
      <c r="AA5" s="168">
        <f aca="true" t="shared" si="19" ref="AA5:AA36">IF($C5&lt;&gt;($AA$4),"",$F5)</f>
      </c>
    </row>
    <row r="6" spans="1:27" ht="15.75">
      <c r="A6" s="156" t="s">
        <v>69</v>
      </c>
      <c r="B6" s="148" t="s">
        <v>153</v>
      </c>
      <c r="C6" s="147" t="s">
        <v>44</v>
      </c>
      <c r="D6" s="149">
        <v>2163</v>
      </c>
      <c r="E6" s="147">
        <v>2</v>
      </c>
      <c r="F6" s="157">
        <v>24</v>
      </c>
      <c r="H6" s="167">
        <f t="shared" si="0"/>
      </c>
      <c r="I6" s="166">
        <f t="shared" si="1"/>
      </c>
      <c r="J6" s="166">
        <f t="shared" si="2"/>
        <v>24</v>
      </c>
      <c r="K6" s="166">
        <f t="shared" si="3"/>
      </c>
      <c r="L6" s="166">
        <f t="shared" si="4"/>
      </c>
      <c r="M6" s="166">
        <f t="shared" si="5"/>
      </c>
      <c r="N6" s="166">
        <f t="shared" si="6"/>
      </c>
      <c r="O6" s="166">
        <f t="shared" si="7"/>
      </c>
      <c r="P6" s="166">
        <f t="shared" si="8"/>
      </c>
      <c r="Q6" s="166">
        <f t="shared" si="9"/>
      </c>
      <c r="R6" s="166">
        <f t="shared" si="10"/>
      </c>
      <c r="S6" s="166">
        <f t="shared" si="11"/>
      </c>
      <c r="T6" s="166">
        <f t="shared" si="12"/>
      </c>
      <c r="U6" s="166">
        <f t="shared" si="13"/>
      </c>
      <c r="V6" s="166">
        <f t="shared" si="14"/>
      </c>
      <c r="W6" s="166">
        <f t="shared" si="15"/>
      </c>
      <c r="X6" s="166">
        <f t="shared" si="16"/>
      </c>
      <c r="Y6" s="166">
        <f t="shared" si="17"/>
      </c>
      <c r="Z6" s="166">
        <f t="shared" si="18"/>
      </c>
      <c r="AA6" s="168">
        <f t="shared" si="19"/>
      </c>
    </row>
    <row r="7" spans="1:27" ht="15.75">
      <c r="A7" s="158" t="s">
        <v>69</v>
      </c>
      <c r="B7" s="152" t="s">
        <v>152</v>
      </c>
      <c r="C7" s="151" t="s">
        <v>48</v>
      </c>
      <c r="D7" s="153">
        <v>2165</v>
      </c>
      <c r="E7" s="147">
        <v>3</v>
      </c>
      <c r="F7" s="157">
        <v>23</v>
      </c>
      <c r="G7" s="154"/>
      <c r="H7" s="167">
        <f t="shared" si="0"/>
      </c>
      <c r="I7" s="166">
        <f t="shared" si="1"/>
      </c>
      <c r="J7" s="166">
        <f t="shared" si="2"/>
      </c>
      <c r="K7" s="166">
        <f t="shared" si="3"/>
      </c>
      <c r="L7" s="166">
        <f t="shared" si="4"/>
      </c>
      <c r="M7" s="166">
        <f t="shared" si="5"/>
      </c>
      <c r="N7" s="166">
        <f t="shared" si="6"/>
      </c>
      <c r="O7" s="166">
        <f t="shared" si="7"/>
      </c>
      <c r="P7" s="166">
        <f t="shared" si="8"/>
      </c>
      <c r="Q7" s="166">
        <f t="shared" si="9"/>
      </c>
      <c r="R7" s="166">
        <f t="shared" si="10"/>
      </c>
      <c r="S7" s="166">
        <f t="shared" si="11"/>
      </c>
      <c r="T7" s="166">
        <f t="shared" si="12"/>
      </c>
      <c r="U7" s="166">
        <f t="shared" si="13"/>
      </c>
      <c r="V7" s="166">
        <f t="shared" si="14"/>
      </c>
      <c r="W7" s="166">
        <f t="shared" si="15"/>
        <v>23</v>
      </c>
      <c r="X7" s="166">
        <f t="shared" si="16"/>
      </c>
      <c r="Y7" s="166">
        <f t="shared" si="17"/>
      </c>
      <c r="Z7" s="166">
        <f t="shared" si="18"/>
      </c>
      <c r="AA7" s="168">
        <f t="shared" si="19"/>
      </c>
    </row>
    <row r="8" spans="1:27" ht="15.75">
      <c r="A8" s="156" t="s">
        <v>69</v>
      </c>
      <c r="B8" s="148" t="s">
        <v>111</v>
      </c>
      <c r="C8" s="147" t="s">
        <v>77</v>
      </c>
      <c r="D8" s="149">
        <v>2205</v>
      </c>
      <c r="E8" s="147">
        <v>4</v>
      </c>
      <c r="F8" s="157">
        <v>22</v>
      </c>
      <c r="H8" s="167">
        <f t="shared" si="0"/>
      </c>
      <c r="I8" s="166">
        <f t="shared" si="1"/>
      </c>
      <c r="J8" s="166">
        <f t="shared" si="2"/>
      </c>
      <c r="K8" s="166">
        <f t="shared" si="3"/>
      </c>
      <c r="L8" s="166">
        <f t="shared" si="4"/>
        <v>22</v>
      </c>
      <c r="M8" s="166">
        <f t="shared" si="5"/>
      </c>
      <c r="N8" s="166">
        <f t="shared" si="6"/>
      </c>
      <c r="O8" s="166">
        <f t="shared" si="7"/>
      </c>
      <c r="P8" s="166">
        <f t="shared" si="8"/>
      </c>
      <c r="Q8" s="166">
        <f t="shared" si="9"/>
      </c>
      <c r="R8" s="166">
        <f t="shared" si="10"/>
      </c>
      <c r="S8" s="166">
        <f t="shared" si="11"/>
      </c>
      <c r="T8" s="166">
        <f t="shared" si="12"/>
      </c>
      <c r="U8" s="166">
        <f t="shared" si="13"/>
      </c>
      <c r="V8" s="166">
        <f t="shared" si="14"/>
      </c>
      <c r="W8" s="166">
        <f t="shared" si="15"/>
      </c>
      <c r="X8" s="166">
        <f t="shared" si="16"/>
      </c>
      <c r="Y8" s="166">
        <f t="shared" si="17"/>
      </c>
      <c r="Z8" s="166">
        <f t="shared" si="18"/>
      </c>
      <c r="AA8" s="168">
        <f t="shared" si="19"/>
      </c>
    </row>
    <row r="9" spans="1:27" s="154" customFormat="1" ht="15.75">
      <c r="A9" s="158" t="s">
        <v>69</v>
      </c>
      <c r="B9" s="148" t="s">
        <v>124</v>
      </c>
      <c r="C9" s="151" t="s">
        <v>46</v>
      </c>
      <c r="D9" s="153">
        <v>2215</v>
      </c>
      <c r="E9" s="147">
        <v>5</v>
      </c>
      <c r="F9" s="157">
        <v>21</v>
      </c>
      <c r="H9" s="167">
        <f t="shared" si="0"/>
      </c>
      <c r="I9" s="166">
        <f t="shared" si="1"/>
      </c>
      <c r="J9" s="166">
        <f t="shared" si="2"/>
      </c>
      <c r="K9" s="166">
        <f t="shared" si="3"/>
      </c>
      <c r="L9" s="166">
        <f t="shared" si="4"/>
      </c>
      <c r="M9" s="166">
        <f t="shared" si="5"/>
      </c>
      <c r="N9" s="166">
        <f t="shared" si="6"/>
      </c>
      <c r="O9" s="166">
        <f t="shared" si="7"/>
      </c>
      <c r="P9" s="166">
        <f t="shared" si="8"/>
      </c>
      <c r="Q9" s="166">
        <f t="shared" si="9"/>
      </c>
      <c r="R9" s="166">
        <f t="shared" si="10"/>
      </c>
      <c r="S9" s="166">
        <f t="shared" si="11"/>
      </c>
      <c r="T9" s="166">
        <f t="shared" si="12"/>
      </c>
      <c r="U9" s="166">
        <f t="shared" si="13"/>
      </c>
      <c r="V9" s="166">
        <f t="shared" si="14"/>
      </c>
      <c r="W9" s="166">
        <f t="shared" si="15"/>
      </c>
      <c r="X9" s="166">
        <f t="shared" si="16"/>
      </c>
      <c r="Y9" s="166">
        <f t="shared" si="17"/>
        <v>21</v>
      </c>
      <c r="Z9" s="166">
        <f t="shared" si="18"/>
      </c>
      <c r="AA9" s="168">
        <f t="shared" si="19"/>
      </c>
    </row>
    <row r="10" spans="1:27" s="154" customFormat="1" ht="15.75">
      <c r="A10" s="156" t="s">
        <v>69</v>
      </c>
      <c r="B10" s="148" t="s">
        <v>163</v>
      </c>
      <c r="C10" s="147" t="s">
        <v>64</v>
      </c>
      <c r="D10" s="149">
        <v>2223</v>
      </c>
      <c r="E10" s="147">
        <v>6</v>
      </c>
      <c r="F10" s="157">
        <v>20</v>
      </c>
      <c r="G10" s="144"/>
      <c r="H10" s="167">
        <f t="shared" si="0"/>
      </c>
      <c r="I10" s="166">
        <f t="shared" si="1"/>
        <v>20</v>
      </c>
      <c r="J10" s="166">
        <f t="shared" si="2"/>
      </c>
      <c r="K10" s="166">
        <f t="shared" si="3"/>
      </c>
      <c r="L10" s="166">
        <f t="shared" si="4"/>
      </c>
      <c r="M10" s="166">
        <f t="shared" si="5"/>
      </c>
      <c r="N10" s="166">
        <f t="shared" si="6"/>
      </c>
      <c r="O10" s="166">
        <f t="shared" si="7"/>
      </c>
      <c r="P10" s="166">
        <f t="shared" si="8"/>
      </c>
      <c r="Q10" s="166">
        <f t="shared" si="9"/>
      </c>
      <c r="R10" s="166">
        <f t="shared" si="10"/>
      </c>
      <c r="S10" s="166">
        <f t="shared" si="11"/>
      </c>
      <c r="T10" s="166">
        <f t="shared" si="12"/>
      </c>
      <c r="U10" s="166">
        <f t="shared" si="13"/>
      </c>
      <c r="V10" s="166">
        <f t="shared" si="14"/>
      </c>
      <c r="W10" s="166">
        <f t="shared" si="15"/>
      </c>
      <c r="X10" s="166">
        <f t="shared" si="16"/>
      </c>
      <c r="Y10" s="166">
        <f t="shared" si="17"/>
      </c>
      <c r="Z10" s="166">
        <f t="shared" si="18"/>
      </c>
      <c r="AA10" s="168">
        <f t="shared" si="19"/>
      </c>
    </row>
    <row r="11" spans="1:27" s="154" customFormat="1" ht="15.75">
      <c r="A11" s="156" t="s">
        <v>69</v>
      </c>
      <c r="B11" s="148" t="s">
        <v>94</v>
      </c>
      <c r="C11" s="147" t="s">
        <v>74</v>
      </c>
      <c r="D11" s="149">
        <v>2293</v>
      </c>
      <c r="E11" s="147">
        <v>7</v>
      </c>
      <c r="F11" s="157">
        <v>19</v>
      </c>
      <c r="G11" s="144"/>
      <c r="H11" s="167">
        <f t="shared" si="0"/>
      </c>
      <c r="I11" s="166">
        <f t="shared" si="1"/>
      </c>
      <c r="J11" s="166">
        <f t="shared" si="2"/>
      </c>
      <c r="K11" s="166">
        <f t="shared" si="3"/>
      </c>
      <c r="L11" s="166">
        <f t="shared" si="4"/>
      </c>
      <c r="M11" s="166">
        <f t="shared" si="5"/>
      </c>
      <c r="N11" s="166">
        <f t="shared" si="6"/>
      </c>
      <c r="O11" s="166">
        <f t="shared" si="7"/>
      </c>
      <c r="P11" s="166">
        <f t="shared" si="8"/>
      </c>
      <c r="Q11" s="166">
        <f t="shared" si="9"/>
      </c>
      <c r="R11" s="166">
        <f t="shared" si="10"/>
        <v>19</v>
      </c>
      <c r="S11" s="166">
        <f t="shared" si="11"/>
      </c>
      <c r="T11" s="166">
        <f t="shared" si="12"/>
      </c>
      <c r="U11" s="166">
        <f t="shared" si="13"/>
      </c>
      <c r="V11" s="166">
        <f t="shared" si="14"/>
      </c>
      <c r="W11" s="166">
        <f t="shared" si="15"/>
      </c>
      <c r="X11" s="166">
        <f t="shared" si="16"/>
      </c>
      <c r="Y11" s="166">
        <f t="shared" si="17"/>
      </c>
      <c r="Z11" s="166">
        <f t="shared" si="18"/>
      </c>
      <c r="AA11" s="168">
        <f t="shared" si="19"/>
      </c>
    </row>
    <row r="12" spans="1:27" s="154" customFormat="1" ht="15.75">
      <c r="A12" s="158" t="s">
        <v>69</v>
      </c>
      <c r="B12" s="152" t="s">
        <v>111</v>
      </c>
      <c r="C12" s="151" t="s">
        <v>77</v>
      </c>
      <c r="D12" s="153">
        <v>2407</v>
      </c>
      <c r="E12" s="147">
        <v>8</v>
      </c>
      <c r="F12" s="157">
        <v>18</v>
      </c>
      <c r="H12" s="167">
        <f t="shared" si="0"/>
      </c>
      <c r="I12" s="166">
        <f t="shared" si="1"/>
      </c>
      <c r="J12" s="166">
        <f t="shared" si="2"/>
      </c>
      <c r="K12" s="166">
        <f t="shared" si="3"/>
      </c>
      <c r="L12" s="166">
        <f t="shared" si="4"/>
        <v>18</v>
      </c>
      <c r="M12" s="166">
        <f t="shared" si="5"/>
      </c>
      <c r="N12" s="166">
        <f t="shared" si="6"/>
      </c>
      <c r="O12" s="166">
        <f t="shared" si="7"/>
      </c>
      <c r="P12" s="166">
        <f t="shared" si="8"/>
      </c>
      <c r="Q12" s="166">
        <f t="shared" si="9"/>
      </c>
      <c r="R12" s="166">
        <f t="shared" si="10"/>
      </c>
      <c r="S12" s="166">
        <f t="shared" si="11"/>
      </c>
      <c r="T12" s="166">
        <f t="shared" si="12"/>
      </c>
      <c r="U12" s="166">
        <f t="shared" si="13"/>
      </c>
      <c r="V12" s="166">
        <f t="shared" si="14"/>
      </c>
      <c r="W12" s="166">
        <f t="shared" si="15"/>
      </c>
      <c r="X12" s="166">
        <f t="shared" si="16"/>
      </c>
      <c r="Y12" s="166">
        <f t="shared" si="17"/>
      </c>
      <c r="Z12" s="166">
        <f t="shared" si="18"/>
      </c>
      <c r="AA12" s="168">
        <f t="shared" si="19"/>
      </c>
    </row>
    <row r="13" spans="1:27" s="154" customFormat="1" ht="16.5" thickBot="1">
      <c r="A13" s="158" t="s">
        <v>69</v>
      </c>
      <c r="B13" s="152" t="s">
        <v>111</v>
      </c>
      <c r="C13" s="151" t="s">
        <v>77</v>
      </c>
      <c r="D13" s="153">
        <v>2543</v>
      </c>
      <c r="E13" s="147">
        <v>9</v>
      </c>
      <c r="F13" s="157">
        <v>17</v>
      </c>
      <c r="H13" s="167">
        <f t="shared" si="0"/>
      </c>
      <c r="I13" s="166">
        <f t="shared" si="1"/>
      </c>
      <c r="J13" s="166">
        <f t="shared" si="2"/>
      </c>
      <c r="K13" s="166">
        <f t="shared" si="3"/>
      </c>
      <c r="L13" s="166">
        <f t="shared" si="4"/>
        <v>17</v>
      </c>
      <c r="M13" s="166">
        <f t="shared" si="5"/>
      </c>
      <c r="N13" s="166">
        <f t="shared" si="6"/>
      </c>
      <c r="O13" s="166">
        <f t="shared" si="7"/>
      </c>
      <c r="P13" s="166">
        <f t="shared" si="8"/>
      </c>
      <c r="Q13" s="166">
        <f t="shared" si="9"/>
      </c>
      <c r="R13" s="166">
        <f t="shared" si="10"/>
      </c>
      <c r="S13" s="166">
        <f t="shared" si="11"/>
      </c>
      <c r="T13" s="166">
        <f t="shared" si="12"/>
      </c>
      <c r="U13" s="166">
        <f t="shared" si="13"/>
      </c>
      <c r="V13" s="166">
        <f t="shared" si="14"/>
      </c>
      <c r="W13" s="166">
        <f t="shared" si="15"/>
      </c>
      <c r="X13" s="166">
        <f t="shared" si="16"/>
      </c>
      <c r="Y13" s="166">
        <f t="shared" si="17"/>
      </c>
      <c r="Z13" s="166">
        <f t="shared" si="18"/>
      </c>
      <c r="AA13" s="168">
        <f t="shared" si="19"/>
      </c>
    </row>
    <row r="14" spans="1:27" ht="16.5" thickBot="1">
      <c r="A14" s="160" t="s">
        <v>68</v>
      </c>
      <c r="B14" s="161" t="s">
        <v>72</v>
      </c>
      <c r="C14" s="161" t="s">
        <v>71</v>
      </c>
      <c r="D14" s="162" t="s">
        <v>66</v>
      </c>
      <c r="E14" s="161" t="s">
        <v>12</v>
      </c>
      <c r="F14" s="163" t="s">
        <v>67</v>
      </c>
      <c r="H14" s="167">
        <f t="shared" si="0"/>
      </c>
      <c r="I14" s="166">
        <f t="shared" si="1"/>
      </c>
      <c r="J14" s="166">
        <f t="shared" si="2"/>
      </c>
      <c r="K14" s="166">
        <f t="shared" si="3"/>
      </c>
      <c r="L14" s="166">
        <f t="shared" si="4"/>
      </c>
      <c r="M14" s="166">
        <f t="shared" si="5"/>
      </c>
      <c r="N14" s="166">
        <f t="shared" si="6"/>
      </c>
      <c r="O14" s="166">
        <f t="shared" si="7"/>
      </c>
      <c r="P14" s="166">
        <f t="shared" si="8"/>
      </c>
      <c r="Q14" s="166">
        <f t="shared" si="9"/>
      </c>
      <c r="R14" s="166">
        <f t="shared" si="10"/>
      </c>
      <c r="S14" s="166">
        <f t="shared" si="11"/>
      </c>
      <c r="T14" s="166">
        <f t="shared" si="12"/>
      </c>
      <c r="U14" s="166">
        <f t="shared" si="13"/>
      </c>
      <c r="V14" s="166">
        <f t="shared" si="14"/>
      </c>
      <c r="W14" s="166">
        <f t="shared" si="15"/>
      </c>
      <c r="X14" s="166">
        <f t="shared" si="16"/>
      </c>
      <c r="Y14" s="166">
        <f t="shared" si="17"/>
      </c>
      <c r="Z14" s="166">
        <f t="shared" si="18"/>
      </c>
      <c r="AA14" s="168">
        <f t="shared" si="19"/>
      </c>
    </row>
    <row r="15" spans="1:27" ht="15.75">
      <c r="A15" s="156" t="s">
        <v>70</v>
      </c>
      <c r="B15" s="148" t="s">
        <v>152</v>
      </c>
      <c r="C15" s="147" t="s">
        <v>48</v>
      </c>
      <c r="D15" s="149">
        <v>2060</v>
      </c>
      <c r="E15" s="147">
        <v>1</v>
      </c>
      <c r="F15" s="157">
        <v>25</v>
      </c>
      <c r="G15" s="148"/>
      <c r="H15" s="167">
        <f t="shared" si="0"/>
      </c>
      <c r="I15" s="166">
        <f t="shared" si="1"/>
      </c>
      <c r="J15" s="166">
        <f t="shared" si="2"/>
      </c>
      <c r="K15" s="166">
        <f t="shared" si="3"/>
      </c>
      <c r="L15" s="166">
        <f t="shared" si="4"/>
      </c>
      <c r="M15" s="166">
        <f t="shared" si="5"/>
      </c>
      <c r="N15" s="166">
        <f t="shared" si="6"/>
      </c>
      <c r="O15" s="166">
        <f t="shared" si="7"/>
      </c>
      <c r="P15" s="166">
        <f t="shared" si="8"/>
      </c>
      <c r="Q15" s="166">
        <f t="shared" si="9"/>
      </c>
      <c r="R15" s="166">
        <f t="shared" si="10"/>
      </c>
      <c r="S15" s="166">
        <f t="shared" si="11"/>
      </c>
      <c r="T15" s="166">
        <f t="shared" si="12"/>
      </c>
      <c r="U15" s="166">
        <f t="shared" si="13"/>
      </c>
      <c r="V15" s="166">
        <f t="shared" si="14"/>
      </c>
      <c r="W15" s="166">
        <f t="shared" si="15"/>
        <v>25</v>
      </c>
      <c r="X15" s="166">
        <f t="shared" si="16"/>
      </c>
      <c r="Y15" s="166">
        <f t="shared" si="17"/>
      </c>
      <c r="Z15" s="166">
        <f t="shared" si="18"/>
      </c>
      <c r="AA15" s="168">
        <f t="shared" si="19"/>
      </c>
    </row>
    <row r="16" spans="1:27" ht="15.75">
      <c r="A16" s="158" t="s">
        <v>70</v>
      </c>
      <c r="B16" s="152" t="s">
        <v>153</v>
      </c>
      <c r="C16" s="151" t="s">
        <v>44</v>
      </c>
      <c r="D16" s="153">
        <v>2109</v>
      </c>
      <c r="E16" s="147">
        <v>2</v>
      </c>
      <c r="F16" s="157">
        <v>24</v>
      </c>
      <c r="G16" s="152"/>
      <c r="H16" s="167">
        <f t="shared" si="0"/>
      </c>
      <c r="I16" s="166">
        <f t="shared" si="1"/>
      </c>
      <c r="J16" s="166">
        <f t="shared" si="2"/>
        <v>24</v>
      </c>
      <c r="K16" s="166">
        <f t="shared" si="3"/>
      </c>
      <c r="L16" s="166">
        <f t="shared" si="4"/>
      </c>
      <c r="M16" s="166">
        <f t="shared" si="5"/>
      </c>
      <c r="N16" s="166">
        <f t="shared" si="6"/>
      </c>
      <c r="O16" s="166">
        <f t="shared" si="7"/>
      </c>
      <c r="P16" s="166">
        <f t="shared" si="8"/>
      </c>
      <c r="Q16" s="166">
        <f t="shared" si="9"/>
      </c>
      <c r="R16" s="166">
        <f t="shared" si="10"/>
      </c>
      <c r="S16" s="166">
        <f t="shared" si="11"/>
      </c>
      <c r="T16" s="166">
        <f t="shared" si="12"/>
      </c>
      <c r="U16" s="166">
        <f t="shared" si="13"/>
      </c>
      <c r="V16" s="166">
        <f t="shared" si="14"/>
      </c>
      <c r="W16" s="166">
        <f t="shared" si="15"/>
      </c>
      <c r="X16" s="166">
        <f t="shared" si="16"/>
      </c>
      <c r="Y16" s="166">
        <f t="shared" si="17"/>
      </c>
      <c r="Z16" s="166">
        <f t="shared" si="18"/>
      </c>
      <c r="AA16" s="168">
        <f t="shared" si="19"/>
      </c>
    </row>
    <row r="17" spans="1:27" ht="15.75">
      <c r="A17" s="156" t="s">
        <v>70</v>
      </c>
      <c r="B17" s="148" t="s">
        <v>111</v>
      </c>
      <c r="C17" s="147" t="s">
        <v>77</v>
      </c>
      <c r="D17" s="149">
        <v>2120</v>
      </c>
      <c r="E17" s="147">
        <v>3</v>
      </c>
      <c r="F17" s="157">
        <v>23</v>
      </c>
      <c r="G17" s="148"/>
      <c r="H17" s="167">
        <f t="shared" si="0"/>
      </c>
      <c r="I17" s="166">
        <f t="shared" si="1"/>
      </c>
      <c r="J17" s="166">
        <f t="shared" si="2"/>
      </c>
      <c r="K17" s="166">
        <f t="shared" si="3"/>
      </c>
      <c r="L17" s="166">
        <f t="shared" si="4"/>
        <v>23</v>
      </c>
      <c r="M17" s="166">
        <f t="shared" si="5"/>
      </c>
      <c r="N17" s="166">
        <f t="shared" si="6"/>
      </c>
      <c r="O17" s="166">
        <f t="shared" si="7"/>
      </c>
      <c r="P17" s="166">
        <f t="shared" si="8"/>
      </c>
      <c r="Q17" s="166">
        <f t="shared" si="9"/>
      </c>
      <c r="R17" s="166">
        <f t="shared" si="10"/>
      </c>
      <c r="S17" s="166">
        <f t="shared" si="11"/>
      </c>
      <c r="T17" s="166">
        <f t="shared" si="12"/>
      </c>
      <c r="U17" s="166">
        <f t="shared" si="13"/>
      </c>
      <c r="V17" s="166">
        <f t="shared" si="14"/>
      </c>
      <c r="W17" s="166">
        <f t="shared" si="15"/>
      </c>
      <c r="X17" s="166">
        <f t="shared" si="16"/>
      </c>
      <c r="Y17" s="166">
        <f t="shared" si="17"/>
      </c>
      <c r="Z17" s="166">
        <f t="shared" si="18"/>
      </c>
      <c r="AA17" s="168">
        <f t="shared" si="19"/>
      </c>
    </row>
    <row r="18" spans="1:27" ht="15.75">
      <c r="A18" s="156" t="s">
        <v>70</v>
      </c>
      <c r="B18" s="152" t="s">
        <v>124</v>
      </c>
      <c r="C18" s="147" t="s">
        <v>46</v>
      </c>
      <c r="D18" s="149">
        <v>2161</v>
      </c>
      <c r="E18" s="147">
        <v>4</v>
      </c>
      <c r="F18" s="157">
        <v>22</v>
      </c>
      <c r="G18" s="148"/>
      <c r="H18" s="167">
        <f t="shared" si="0"/>
      </c>
      <c r="I18" s="166">
        <f t="shared" si="1"/>
      </c>
      <c r="J18" s="166">
        <f t="shared" si="2"/>
      </c>
      <c r="K18" s="166">
        <f t="shared" si="3"/>
      </c>
      <c r="L18" s="166">
        <f t="shared" si="4"/>
      </c>
      <c r="M18" s="166">
        <f t="shared" si="5"/>
      </c>
      <c r="N18" s="166">
        <f t="shared" si="6"/>
      </c>
      <c r="O18" s="166">
        <f t="shared" si="7"/>
      </c>
      <c r="P18" s="166">
        <f t="shared" si="8"/>
      </c>
      <c r="Q18" s="166">
        <f t="shared" si="9"/>
      </c>
      <c r="R18" s="166">
        <f t="shared" si="10"/>
      </c>
      <c r="S18" s="166">
        <f t="shared" si="11"/>
      </c>
      <c r="T18" s="166">
        <f t="shared" si="12"/>
      </c>
      <c r="U18" s="166">
        <f t="shared" si="13"/>
      </c>
      <c r="V18" s="166">
        <f t="shared" si="14"/>
      </c>
      <c r="W18" s="166">
        <f t="shared" si="15"/>
      </c>
      <c r="X18" s="166">
        <f t="shared" si="16"/>
      </c>
      <c r="Y18" s="166">
        <f t="shared" si="17"/>
        <v>22</v>
      </c>
      <c r="Z18" s="166">
        <f t="shared" si="18"/>
      </c>
      <c r="AA18" s="168">
        <f t="shared" si="19"/>
      </c>
    </row>
    <row r="19" spans="1:27" ht="15.75">
      <c r="A19" s="156" t="s">
        <v>70</v>
      </c>
      <c r="B19" s="148" t="s">
        <v>152</v>
      </c>
      <c r="C19" s="147" t="s">
        <v>48</v>
      </c>
      <c r="D19" s="149">
        <v>2185</v>
      </c>
      <c r="E19" s="147">
        <v>5</v>
      </c>
      <c r="F19" s="157">
        <v>21</v>
      </c>
      <c r="G19" s="148"/>
      <c r="H19" s="167">
        <f t="shared" si="0"/>
      </c>
      <c r="I19" s="166">
        <f t="shared" si="1"/>
      </c>
      <c r="J19" s="166">
        <f t="shared" si="2"/>
      </c>
      <c r="K19" s="166">
        <f t="shared" si="3"/>
      </c>
      <c r="L19" s="166">
        <f t="shared" si="4"/>
      </c>
      <c r="M19" s="166">
        <f t="shared" si="5"/>
      </c>
      <c r="N19" s="166">
        <f t="shared" si="6"/>
      </c>
      <c r="O19" s="166">
        <f t="shared" si="7"/>
      </c>
      <c r="P19" s="166">
        <f t="shared" si="8"/>
      </c>
      <c r="Q19" s="166">
        <f t="shared" si="9"/>
      </c>
      <c r="R19" s="166">
        <f t="shared" si="10"/>
      </c>
      <c r="S19" s="166">
        <f t="shared" si="11"/>
      </c>
      <c r="T19" s="166">
        <f t="shared" si="12"/>
      </c>
      <c r="U19" s="166">
        <f t="shared" si="13"/>
      </c>
      <c r="V19" s="166">
        <f t="shared" si="14"/>
      </c>
      <c r="W19" s="166">
        <f t="shared" si="15"/>
        <v>21</v>
      </c>
      <c r="X19" s="166">
        <f t="shared" si="16"/>
      </c>
      <c r="Y19" s="166">
        <f t="shared" si="17"/>
      </c>
      <c r="Z19" s="166">
        <f t="shared" si="18"/>
      </c>
      <c r="AA19" s="168">
        <f t="shared" si="19"/>
      </c>
    </row>
    <row r="20" spans="1:27" ht="15.75">
      <c r="A20" s="156" t="s">
        <v>70</v>
      </c>
      <c r="B20" s="148" t="s">
        <v>94</v>
      </c>
      <c r="C20" s="147" t="s">
        <v>74</v>
      </c>
      <c r="D20" s="149">
        <v>2197</v>
      </c>
      <c r="E20" s="147">
        <v>6</v>
      </c>
      <c r="F20" s="157">
        <v>20</v>
      </c>
      <c r="G20" s="148"/>
      <c r="H20" s="167">
        <f t="shared" si="0"/>
      </c>
      <c r="I20" s="166">
        <f t="shared" si="1"/>
      </c>
      <c r="J20" s="166">
        <f t="shared" si="2"/>
      </c>
      <c r="K20" s="166">
        <f t="shared" si="3"/>
      </c>
      <c r="L20" s="166">
        <f t="shared" si="4"/>
      </c>
      <c r="M20" s="166">
        <f t="shared" si="5"/>
      </c>
      <c r="N20" s="166">
        <f t="shared" si="6"/>
      </c>
      <c r="O20" s="166">
        <f t="shared" si="7"/>
      </c>
      <c r="P20" s="166">
        <f t="shared" si="8"/>
      </c>
      <c r="Q20" s="166">
        <f t="shared" si="9"/>
      </c>
      <c r="R20" s="166">
        <f t="shared" si="10"/>
        <v>20</v>
      </c>
      <c r="S20" s="166">
        <f t="shared" si="11"/>
      </c>
      <c r="T20" s="166">
        <f t="shared" si="12"/>
      </c>
      <c r="U20" s="166">
        <f t="shared" si="13"/>
      </c>
      <c r="V20" s="166">
        <f t="shared" si="14"/>
      </c>
      <c r="W20" s="166">
        <f t="shared" si="15"/>
      </c>
      <c r="X20" s="166">
        <f t="shared" si="16"/>
      </c>
      <c r="Y20" s="166">
        <f t="shared" si="17"/>
      </c>
      <c r="Z20" s="166">
        <f t="shared" si="18"/>
      </c>
      <c r="AA20" s="168">
        <f t="shared" si="19"/>
      </c>
    </row>
    <row r="21" spans="1:27" s="148" customFormat="1" ht="15.75">
      <c r="A21" s="156" t="s">
        <v>70</v>
      </c>
      <c r="B21" s="148" t="s">
        <v>260</v>
      </c>
      <c r="C21" s="147" t="s">
        <v>78</v>
      </c>
      <c r="D21" s="149">
        <v>2210</v>
      </c>
      <c r="E21" s="147">
        <v>7</v>
      </c>
      <c r="F21" s="157">
        <v>19</v>
      </c>
      <c r="H21" s="167">
        <f t="shared" si="0"/>
      </c>
      <c r="I21" s="166">
        <f t="shared" si="1"/>
      </c>
      <c r="J21" s="166">
        <f t="shared" si="2"/>
      </c>
      <c r="K21" s="166">
        <f t="shared" si="3"/>
      </c>
      <c r="L21" s="166">
        <f t="shared" si="4"/>
      </c>
      <c r="M21" s="166">
        <f t="shared" si="5"/>
      </c>
      <c r="N21" s="166">
        <f t="shared" si="6"/>
      </c>
      <c r="O21" s="166">
        <f t="shared" si="7"/>
      </c>
      <c r="P21" s="166">
        <f t="shared" si="8"/>
      </c>
      <c r="Q21" s="166">
        <f t="shared" si="9"/>
      </c>
      <c r="R21" s="166">
        <f t="shared" si="10"/>
      </c>
      <c r="S21" s="166">
        <f t="shared" si="11"/>
        <v>19</v>
      </c>
      <c r="T21" s="166">
        <f t="shared" si="12"/>
      </c>
      <c r="U21" s="166">
        <f t="shared" si="13"/>
      </c>
      <c r="V21" s="166">
        <f t="shared" si="14"/>
      </c>
      <c r="W21" s="166">
        <f t="shared" si="15"/>
      </c>
      <c r="X21" s="166">
        <f t="shared" si="16"/>
      </c>
      <c r="Y21" s="166">
        <f t="shared" si="17"/>
      </c>
      <c r="Z21" s="166">
        <f t="shared" si="18"/>
      </c>
      <c r="AA21" s="168">
        <f t="shared" si="19"/>
      </c>
    </row>
    <row r="22" spans="1:27" s="148" customFormat="1" ht="15.75">
      <c r="A22" s="156" t="s">
        <v>70</v>
      </c>
      <c r="B22" s="148" t="s">
        <v>111</v>
      </c>
      <c r="C22" s="147" t="s">
        <v>77</v>
      </c>
      <c r="D22" s="149">
        <v>2219</v>
      </c>
      <c r="E22" s="147">
        <v>8</v>
      </c>
      <c r="F22" s="157">
        <v>18</v>
      </c>
      <c r="H22" s="167">
        <f t="shared" si="0"/>
      </c>
      <c r="I22" s="166">
        <f t="shared" si="1"/>
      </c>
      <c r="J22" s="166">
        <f t="shared" si="2"/>
      </c>
      <c r="K22" s="166">
        <f t="shared" si="3"/>
      </c>
      <c r="L22" s="166">
        <f t="shared" si="4"/>
        <v>18</v>
      </c>
      <c r="M22" s="166">
        <f t="shared" si="5"/>
      </c>
      <c r="N22" s="166">
        <f t="shared" si="6"/>
      </c>
      <c r="O22" s="166">
        <f t="shared" si="7"/>
      </c>
      <c r="P22" s="166">
        <f t="shared" si="8"/>
      </c>
      <c r="Q22" s="166">
        <f t="shared" si="9"/>
      </c>
      <c r="R22" s="166">
        <f t="shared" si="10"/>
      </c>
      <c r="S22" s="166">
        <f t="shared" si="11"/>
      </c>
      <c r="T22" s="166">
        <f t="shared" si="12"/>
      </c>
      <c r="U22" s="166">
        <f t="shared" si="13"/>
      </c>
      <c r="V22" s="166">
        <f t="shared" si="14"/>
      </c>
      <c r="W22" s="166">
        <f t="shared" si="15"/>
      </c>
      <c r="X22" s="166">
        <f t="shared" si="16"/>
      </c>
      <c r="Y22" s="166">
        <f t="shared" si="17"/>
      </c>
      <c r="Z22" s="166">
        <f t="shared" si="18"/>
      </c>
      <c r="AA22" s="168">
        <f t="shared" si="19"/>
      </c>
    </row>
    <row r="23" spans="1:27" s="148" customFormat="1" ht="15.75">
      <c r="A23" s="156" t="s">
        <v>70</v>
      </c>
      <c r="B23" s="148" t="s">
        <v>163</v>
      </c>
      <c r="C23" s="147" t="s">
        <v>64</v>
      </c>
      <c r="D23" s="149">
        <v>2220</v>
      </c>
      <c r="E23" s="147">
        <v>9</v>
      </c>
      <c r="F23" s="157">
        <v>17</v>
      </c>
      <c r="H23" s="167">
        <f t="shared" si="0"/>
      </c>
      <c r="I23" s="166">
        <f t="shared" si="1"/>
        <v>17</v>
      </c>
      <c r="J23" s="166">
        <f t="shared" si="2"/>
      </c>
      <c r="K23" s="166">
        <f t="shared" si="3"/>
      </c>
      <c r="L23" s="166">
        <f t="shared" si="4"/>
      </c>
      <c r="M23" s="166">
        <f t="shared" si="5"/>
      </c>
      <c r="N23" s="166">
        <f t="shared" si="6"/>
      </c>
      <c r="O23" s="166">
        <f t="shared" si="7"/>
      </c>
      <c r="P23" s="166">
        <f t="shared" si="8"/>
      </c>
      <c r="Q23" s="166">
        <f t="shared" si="9"/>
      </c>
      <c r="R23" s="166">
        <f t="shared" si="10"/>
      </c>
      <c r="S23" s="166">
        <f t="shared" si="11"/>
      </c>
      <c r="T23" s="166">
        <f t="shared" si="12"/>
      </c>
      <c r="U23" s="166">
        <f t="shared" si="13"/>
      </c>
      <c r="V23" s="166">
        <f t="shared" si="14"/>
      </c>
      <c r="W23" s="166">
        <f t="shared" si="15"/>
      </c>
      <c r="X23" s="166">
        <f t="shared" si="16"/>
      </c>
      <c r="Y23" s="166">
        <f t="shared" si="17"/>
      </c>
      <c r="Z23" s="166">
        <f t="shared" si="18"/>
      </c>
      <c r="AA23" s="168">
        <f t="shared" si="19"/>
      </c>
    </row>
    <row r="24" spans="1:27" s="148" customFormat="1" ht="15.75">
      <c r="A24" s="156" t="s">
        <v>70</v>
      </c>
      <c r="B24" s="148" t="s">
        <v>111</v>
      </c>
      <c r="C24" s="147" t="s">
        <v>77</v>
      </c>
      <c r="D24" s="149">
        <v>2236</v>
      </c>
      <c r="E24" s="147">
        <v>10</v>
      </c>
      <c r="F24" s="157">
        <v>16</v>
      </c>
      <c r="H24" s="167">
        <f t="shared" si="0"/>
      </c>
      <c r="I24" s="166">
        <f t="shared" si="1"/>
      </c>
      <c r="J24" s="166">
        <f t="shared" si="2"/>
      </c>
      <c r="K24" s="166">
        <f t="shared" si="3"/>
      </c>
      <c r="L24" s="166">
        <f t="shared" si="4"/>
        <v>16</v>
      </c>
      <c r="M24" s="166">
        <f t="shared" si="5"/>
      </c>
      <c r="N24" s="166">
        <f t="shared" si="6"/>
      </c>
      <c r="O24" s="166">
        <f t="shared" si="7"/>
      </c>
      <c r="P24" s="166">
        <f t="shared" si="8"/>
      </c>
      <c r="Q24" s="166">
        <f t="shared" si="9"/>
      </c>
      <c r="R24" s="166">
        <f t="shared" si="10"/>
      </c>
      <c r="S24" s="166">
        <f t="shared" si="11"/>
      </c>
      <c r="T24" s="166">
        <f t="shared" si="12"/>
      </c>
      <c r="U24" s="166">
        <f t="shared" si="13"/>
      </c>
      <c r="V24" s="166">
        <f t="shared" si="14"/>
      </c>
      <c r="W24" s="166">
        <f t="shared" si="15"/>
      </c>
      <c r="X24" s="166">
        <f t="shared" si="16"/>
      </c>
      <c r="Y24" s="166">
        <f t="shared" si="17"/>
      </c>
      <c r="Z24" s="166">
        <f t="shared" si="18"/>
      </c>
      <c r="AA24" s="168">
        <f t="shared" si="19"/>
      </c>
    </row>
    <row r="25" spans="1:27" s="148" customFormat="1" ht="15.75">
      <c r="A25" s="156" t="s">
        <v>70</v>
      </c>
      <c r="B25" s="148" t="s">
        <v>152</v>
      </c>
      <c r="C25" s="147" t="s">
        <v>48</v>
      </c>
      <c r="D25" s="149">
        <v>2247</v>
      </c>
      <c r="E25" s="147">
        <v>11</v>
      </c>
      <c r="F25" s="157">
        <v>15</v>
      </c>
      <c r="H25" s="167">
        <f t="shared" si="0"/>
      </c>
      <c r="I25" s="166">
        <f t="shared" si="1"/>
      </c>
      <c r="J25" s="166">
        <f t="shared" si="2"/>
      </c>
      <c r="K25" s="166">
        <f t="shared" si="3"/>
      </c>
      <c r="L25" s="166">
        <f t="shared" si="4"/>
      </c>
      <c r="M25" s="166">
        <f t="shared" si="5"/>
      </c>
      <c r="N25" s="166">
        <f t="shared" si="6"/>
      </c>
      <c r="O25" s="166">
        <f t="shared" si="7"/>
      </c>
      <c r="P25" s="166">
        <f t="shared" si="8"/>
      </c>
      <c r="Q25" s="166">
        <f t="shared" si="9"/>
      </c>
      <c r="R25" s="166">
        <f t="shared" si="10"/>
      </c>
      <c r="S25" s="166">
        <f t="shared" si="11"/>
      </c>
      <c r="T25" s="166">
        <f t="shared" si="12"/>
      </c>
      <c r="U25" s="166">
        <f t="shared" si="13"/>
      </c>
      <c r="V25" s="166">
        <f t="shared" si="14"/>
      </c>
      <c r="W25" s="166">
        <f t="shared" si="15"/>
        <v>15</v>
      </c>
      <c r="X25" s="166">
        <f t="shared" si="16"/>
      </c>
      <c r="Y25" s="166">
        <f t="shared" si="17"/>
      </c>
      <c r="Z25" s="166">
        <f t="shared" si="18"/>
      </c>
      <c r="AA25" s="168">
        <f t="shared" si="19"/>
      </c>
    </row>
    <row r="26" spans="1:27" s="148" customFormat="1" ht="15.75">
      <c r="A26" s="156" t="s">
        <v>70</v>
      </c>
      <c r="B26" s="148" t="s">
        <v>152</v>
      </c>
      <c r="C26" s="147" t="s">
        <v>48</v>
      </c>
      <c r="D26" s="149">
        <v>2328</v>
      </c>
      <c r="E26" s="147">
        <v>12</v>
      </c>
      <c r="F26" s="157">
        <v>14</v>
      </c>
      <c r="H26" s="167">
        <f t="shared" si="0"/>
      </c>
      <c r="I26" s="166">
        <f t="shared" si="1"/>
      </c>
      <c r="J26" s="166">
        <f t="shared" si="2"/>
      </c>
      <c r="K26" s="166">
        <f t="shared" si="3"/>
      </c>
      <c r="L26" s="166">
        <f t="shared" si="4"/>
      </c>
      <c r="M26" s="166">
        <f t="shared" si="5"/>
      </c>
      <c r="N26" s="166">
        <f t="shared" si="6"/>
      </c>
      <c r="O26" s="166">
        <f t="shared" si="7"/>
      </c>
      <c r="P26" s="166">
        <f t="shared" si="8"/>
      </c>
      <c r="Q26" s="166">
        <f t="shared" si="9"/>
      </c>
      <c r="R26" s="166">
        <f t="shared" si="10"/>
      </c>
      <c r="S26" s="166">
        <f t="shared" si="11"/>
      </c>
      <c r="T26" s="166">
        <f t="shared" si="12"/>
      </c>
      <c r="U26" s="166">
        <f t="shared" si="13"/>
      </c>
      <c r="V26" s="166">
        <f t="shared" si="14"/>
      </c>
      <c r="W26" s="166">
        <f t="shared" si="15"/>
        <v>14</v>
      </c>
      <c r="X26" s="166">
        <f t="shared" si="16"/>
      </c>
      <c r="Y26" s="166">
        <f t="shared" si="17"/>
      </c>
      <c r="Z26" s="166">
        <f t="shared" si="18"/>
      </c>
      <c r="AA26" s="168">
        <f t="shared" si="19"/>
      </c>
    </row>
    <row r="27" spans="1:27" s="148" customFormat="1" ht="15.75">
      <c r="A27" s="158" t="s">
        <v>70</v>
      </c>
      <c r="B27" s="152" t="s">
        <v>111</v>
      </c>
      <c r="C27" s="151" t="s">
        <v>77</v>
      </c>
      <c r="D27" s="153">
        <v>2350</v>
      </c>
      <c r="E27" s="147">
        <v>13</v>
      </c>
      <c r="F27" s="157">
        <v>13</v>
      </c>
      <c r="G27" s="152"/>
      <c r="H27" s="167">
        <f t="shared" si="0"/>
      </c>
      <c r="I27" s="166">
        <f t="shared" si="1"/>
      </c>
      <c r="J27" s="166">
        <f t="shared" si="2"/>
      </c>
      <c r="K27" s="166">
        <f t="shared" si="3"/>
      </c>
      <c r="L27" s="166">
        <f t="shared" si="4"/>
        <v>13</v>
      </c>
      <c r="M27" s="166">
        <f t="shared" si="5"/>
      </c>
      <c r="N27" s="166">
        <f t="shared" si="6"/>
      </c>
      <c r="O27" s="166">
        <f t="shared" si="7"/>
      </c>
      <c r="P27" s="166">
        <f t="shared" si="8"/>
      </c>
      <c r="Q27" s="166">
        <f t="shared" si="9"/>
      </c>
      <c r="R27" s="166">
        <f t="shared" si="10"/>
      </c>
      <c r="S27" s="166">
        <f t="shared" si="11"/>
      </c>
      <c r="T27" s="166">
        <f t="shared" si="12"/>
      </c>
      <c r="U27" s="166">
        <f t="shared" si="13"/>
      </c>
      <c r="V27" s="166">
        <f t="shared" si="14"/>
      </c>
      <c r="W27" s="166">
        <f t="shared" si="15"/>
      </c>
      <c r="X27" s="166">
        <f t="shared" si="16"/>
      </c>
      <c r="Y27" s="166">
        <f t="shared" si="17"/>
      </c>
      <c r="Z27" s="166">
        <f t="shared" si="18"/>
      </c>
      <c r="AA27" s="168">
        <f t="shared" si="19"/>
      </c>
    </row>
    <row r="28" spans="1:27" s="148" customFormat="1" ht="16.5" thickBot="1">
      <c r="A28" s="156" t="s">
        <v>70</v>
      </c>
      <c r="B28" s="148" t="s">
        <v>111</v>
      </c>
      <c r="C28" s="147" t="s">
        <v>77</v>
      </c>
      <c r="D28" s="149">
        <v>2416</v>
      </c>
      <c r="E28" s="147">
        <v>14</v>
      </c>
      <c r="F28" s="157">
        <v>12</v>
      </c>
      <c r="H28" s="167">
        <f t="shared" si="0"/>
      </c>
      <c r="I28" s="166">
        <f t="shared" si="1"/>
      </c>
      <c r="J28" s="166">
        <f t="shared" si="2"/>
      </c>
      <c r="K28" s="166">
        <f t="shared" si="3"/>
      </c>
      <c r="L28" s="166">
        <f t="shared" si="4"/>
        <v>12</v>
      </c>
      <c r="M28" s="166">
        <f t="shared" si="5"/>
      </c>
      <c r="N28" s="166">
        <f t="shared" si="6"/>
      </c>
      <c r="O28" s="166">
        <f t="shared" si="7"/>
      </c>
      <c r="P28" s="166">
        <f t="shared" si="8"/>
      </c>
      <c r="Q28" s="166">
        <f t="shared" si="9"/>
      </c>
      <c r="R28" s="166">
        <f t="shared" si="10"/>
      </c>
      <c r="S28" s="166">
        <f t="shared" si="11"/>
      </c>
      <c r="T28" s="166">
        <f t="shared" si="12"/>
      </c>
      <c r="U28" s="166">
        <f t="shared" si="13"/>
      </c>
      <c r="V28" s="166">
        <f t="shared" si="14"/>
      </c>
      <c r="W28" s="166">
        <f t="shared" si="15"/>
      </c>
      <c r="X28" s="166">
        <f t="shared" si="16"/>
      </c>
      <c r="Y28" s="166">
        <f t="shared" si="17"/>
      </c>
      <c r="Z28" s="166">
        <f t="shared" si="18"/>
      </c>
      <c r="AA28" s="168">
        <f t="shared" si="19"/>
      </c>
    </row>
    <row r="29" spans="1:27" ht="16.5" thickBot="1">
      <c r="A29" s="160" t="s">
        <v>68</v>
      </c>
      <c r="B29" s="161" t="s">
        <v>72</v>
      </c>
      <c r="C29" s="161" t="s">
        <v>71</v>
      </c>
      <c r="D29" s="162" t="s">
        <v>66</v>
      </c>
      <c r="E29" s="161" t="s">
        <v>12</v>
      </c>
      <c r="F29" s="163" t="s">
        <v>67</v>
      </c>
      <c r="H29" s="167">
        <f t="shared" si="0"/>
      </c>
      <c r="I29" s="166">
        <f t="shared" si="1"/>
      </c>
      <c r="J29" s="166">
        <f t="shared" si="2"/>
      </c>
      <c r="K29" s="166">
        <f t="shared" si="3"/>
      </c>
      <c r="L29" s="166">
        <f t="shared" si="4"/>
      </c>
      <c r="M29" s="166">
        <f t="shared" si="5"/>
      </c>
      <c r="N29" s="166">
        <f t="shared" si="6"/>
      </c>
      <c r="O29" s="166">
        <f t="shared" si="7"/>
      </c>
      <c r="P29" s="166">
        <f t="shared" si="8"/>
      </c>
      <c r="Q29" s="166">
        <f t="shared" si="9"/>
      </c>
      <c r="R29" s="166">
        <f t="shared" si="10"/>
      </c>
      <c r="S29" s="166">
        <f t="shared" si="11"/>
      </c>
      <c r="T29" s="166">
        <f t="shared" si="12"/>
      </c>
      <c r="U29" s="166">
        <f t="shared" si="13"/>
      </c>
      <c r="V29" s="166">
        <f t="shared" si="14"/>
      </c>
      <c r="W29" s="166">
        <f t="shared" si="15"/>
      </c>
      <c r="X29" s="166">
        <f t="shared" si="16"/>
      </c>
      <c r="Y29" s="166">
        <f t="shared" si="17"/>
      </c>
      <c r="Z29" s="166">
        <f t="shared" si="18"/>
      </c>
      <c r="AA29" s="168">
        <f t="shared" si="19"/>
      </c>
    </row>
    <row r="30" spans="1:27" s="148" customFormat="1" ht="15.75">
      <c r="A30" s="158" t="s">
        <v>79</v>
      </c>
      <c r="B30" s="152" t="s">
        <v>152</v>
      </c>
      <c r="C30" s="151" t="s">
        <v>48</v>
      </c>
      <c r="D30" s="153">
        <v>1587</v>
      </c>
      <c r="E30" s="147">
        <v>1</v>
      </c>
      <c r="F30" s="157">
        <v>25</v>
      </c>
      <c r="G30" s="152"/>
      <c r="H30" s="167">
        <f t="shared" si="0"/>
      </c>
      <c r="I30" s="166">
        <f t="shared" si="1"/>
      </c>
      <c r="J30" s="166">
        <f t="shared" si="2"/>
      </c>
      <c r="K30" s="166">
        <f t="shared" si="3"/>
      </c>
      <c r="L30" s="166">
        <f t="shared" si="4"/>
      </c>
      <c r="M30" s="166">
        <f t="shared" si="5"/>
      </c>
      <c r="N30" s="166">
        <f t="shared" si="6"/>
      </c>
      <c r="O30" s="166">
        <f t="shared" si="7"/>
      </c>
      <c r="P30" s="166">
        <f t="shared" si="8"/>
      </c>
      <c r="Q30" s="166">
        <f t="shared" si="9"/>
      </c>
      <c r="R30" s="166">
        <f t="shared" si="10"/>
      </c>
      <c r="S30" s="166">
        <f t="shared" si="11"/>
      </c>
      <c r="T30" s="166">
        <f t="shared" si="12"/>
      </c>
      <c r="U30" s="166">
        <f t="shared" si="13"/>
      </c>
      <c r="V30" s="166">
        <f t="shared" si="14"/>
      </c>
      <c r="W30" s="166">
        <f t="shared" si="15"/>
        <v>25</v>
      </c>
      <c r="X30" s="166">
        <f t="shared" si="16"/>
      </c>
      <c r="Y30" s="166">
        <f t="shared" si="17"/>
      </c>
      <c r="Z30" s="166">
        <f t="shared" si="18"/>
      </c>
      <c r="AA30" s="168">
        <f t="shared" si="19"/>
      </c>
    </row>
    <row r="31" spans="1:27" s="148" customFormat="1" ht="15.75">
      <c r="A31" s="156" t="s">
        <v>79</v>
      </c>
      <c r="B31" s="148" t="s">
        <v>124</v>
      </c>
      <c r="C31" s="147" t="s">
        <v>46</v>
      </c>
      <c r="D31" s="149">
        <v>1593</v>
      </c>
      <c r="E31" s="147">
        <v>2</v>
      </c>
      <c r="F31" s="157">
        <v>24</v>
      </c>
      <c r="H31" s="167">
        <f t="shared" si="0"/>
      </c>
      <c r="I31" s="166">
        <f t="shared" si="1"/>
      </c>
      <c r="J31" s="166">
        <f t="shared" si="2"/>
      </c>
      <c r="K31" s="166">
        <f t="shared" si="3"/>
      </c>
      <c r="L31" s="166">
        <f t="shared" si="4"/>
      </c>
      <c r="M31" s="166">
        <f t="shared" si="5"/>
      </c>
      <c r="N31" s="166">
        <f t="shared" si="6"/>
      </c>
      <c r="O31" s="166">
        <f t="shared" si="7"/>
      </c>
      <c r="P31" s="166">
        <f t="shared" si="8"/>
      </c>
      <c r="Q31" s="166">
        <f t="shared" si="9"/>
      </c>
      <c r="R31" s="166">
        <f t="shared" si="10"/>
      </c>
      <c r="S31" s="166">
        <f t="shared" si="11"/>
      </c>
      <c r="T31" s="166">
        <f t="shared" si="12"/>
      </c>
      <c r="U31" s="166">
        <f t="shared" si="13"/>
      </c>
      <c r="V31" s="166">
        <f t="shared" si="14"/>
      </c>
      <c r="W31" s="166">
        <f t="shared" si="15"/>
      </c>
      <c r="X31" s="166">
        <f t="shared" si="16"/>
      </c>
      <c r="Y31" s="166">
        <f t="shared" si="17"/>
        <v>24</v>
      </c>
      <c r="Z31" s="166">
        <f t="shared" si="18"/>
      </c>
      <c r="AA31" s="168">
        <f t="shared" si="19"/>
      </c>
    </row>
    <row r="32" spans="1:27" s="148" customFormat="1" ht="15.75">
      <c r="A32" s="156" t="s">
        <v>79</v>
      </c>
      <c r="B32" s="148" t="s">
        <v>153</v>
      </c>
      <c r="C32" s="147" t="s">
        <v>44</v>
      </c>
      <c r="D32" s="149">
        <v>2006</v>
      </c>
      <c r="E32" s="147">
        <v>3</v>
      </c>
      <c r="F32" s="157">
        <v>23</v>
      </c>
      <c r="H32" s="167">
        <f t="shared" si="0"/>
      </c>
      <c r="I32" s="166">
        <f t="shared" si="1"/>
      </c>
      <c r="J32" s="166">
        <f t="shared" si="2"/>
        <v>23</v>
      </c>
      <c r="K32" s="166">
        <f t="shared" si="3"/>
      </c>
      <c r="L32" s="166">
        <f t="shared" si="4"/>
      </c>
      <c r="M32" s="166">
        <f t="shared" si="5"/>
      </c>
      <c r="N32" s="166">
        <f t="shared" si="6"/>
      </c>
      <c r="O32" s="166">
        <f t="shared" si="7"/>
      </c>
      <c r="P32" s="166">
        <f t="shared" si="8"/>
      </c>
      <c r="Q32" s="166">
        <f t="shared" si="9"/>
      </c>
      <c r="R32" s="166">
        <f t="shared" si="10"/>
      </c>
      <c r="S32" s="166">
        <f t="shared" si="11"/>
      </c>
      <c r="T32" s="166">
        <f t="shared" si="12"/>
      </c>
      <c r="U32" s="166">
        <f t="shared" si="13"/>
      </c>
      <c r="V32" s="166">
        <f t="shared" si="14"/>
      </c>
      <c r="W32" s="166">
        <f t="shared" si="15"/>
      </c>
      <c r="X32" s="166">
        <f t="shared" si="16"/>
      </c>
      <c r="Y32" s="166">
        <f t="shared" si="17"/>
      </c>
      <c r="Z32" s="166">
        <f t="shared" si="18"/>
      </c>
      <c r="AA32" s="168">
        <f t="shared" si="19"/>
      </c>
    </row>
    <row r="33" spans="1:27" s="148" customFormat="1" ht="15.75">
      <c r="A33" s="158" t="s">
        <v>79</v>
      </c>
      <c r="B33" s="152" t="s">
        <v>93</v>
      </c>
      <c r="C33" s="151" t="s">
        <v>45</v>
      </c>
      <c r="D33" s="153">
        <v>2016</v>
      </c>
      <c r="E33" s="147">
        <v>4</v>
      </c>
      <c r="F33" s="157">
        <v>22</v>
      </c>
      <c r="G33" s="152"/>
      <c r="H33" s="167">
        <f t="shared" si="0"/>
      </c>
      <c r="I33" s="166">
        <f t="shared" si="1"/>
      </c>
      <c r="J33" s="166">
        <f t="shared" si="2"/>
      </c>
      <c r="K33" s="166">
        <f t="shared" si="3"/>
      </c>
      <c r="L33" s="166">
        <f t="shared" si="4"/>
      </c>
      <c r="M33" s="166">
        <f t="shared" si="5"/>
      </c>
      <c r="N33" s="166">
        <f t="shared" si="6"/>
      </c>
      <c r="O33" s="166">
        <f t="shared" si="7"/>
      </c>
      <c r="P33" s="166">
        <f t="shared" si="8"/>
      </c>
      <c r="Q33" s="166">
        <f t="shared" si="9"/>
      </c>
      <c r="R33" s="166">
        <f t="shared" si="10"/>
      </c>
      <c r="S33" s="166">
        <f t="shared" si="11"/>
      </c>
      <c r="T33" s="166">
        <f t="shared" si="12"/>
      </c>
      <c r="U33" s="166">
        <f t="shared" si="13"/>
      </c>
      <c r="V33" s="166">
        <f t="shared" si="14"/>
        <v>22</v>
      </c>
      <c r="W33" s="166">
        <f t="shared" si="15"/>
      </c>
      <c r="X33" s="166">
        <f t="shared" si="16"/>
      </c>
      <c r="Y33" s="166">
        <f t="shared" si="17"/>
      </c>
      <c r="Z33" s="166">
        <f t="shared" si="18"/>
      </c>
      <c r="AA33" s="168">
        <f t="shared" si="19"/>
      </c>
    </row>
    <row r="34" spans="1:27" s="148" customFormat="1" ht="15.75">
      <c r="A34" s="156" t="s">
        <v>79</v>
      </c>
      <c r="B34" s="148" t="s">
        <v>124</v>
      </c>
      <c r="C34" s="147" t="s">
        <v>46</v>
      </c>
      <c r="D34" s="149">
        <v>2042</v>
      </c>
      <c r="E34" s="147">
        <v>5</v>
      </c>
      <c r="F34" s="157">
        <v>21</v>
      </c>
      <c r="H34" s="167">
        <f t="shared" si="0"/>
      </c>
      <c r="I34" s="166">
        <f t="shared" si="1"/>
      </c>
      <c r="J34" s="166">
        <f t="shared" si="2"/>
      </c>
      <c r="K34" s="166">
        <f t="shared" si="3"/>
      </c>
      <c r="L34" s="166">
        <f t="shared" si="4"/>
      </c>
      <c r="M34" s="166">
        <f t="shared" si="5"/>
      </c>
      <c r="N34" s="166">
        <f t="shared" si="6"/>
      </c>
      <c r="O34" s="166">
        <f t="shared" si="7"/>
      </c>
      <c r="P34" s="166">
        <f t="shared" si="8"/>
      </c>
      <c r="Q34" s="166">
        <f t="shared" si="9"/>
      </c>
      <c r="R34" s="166">
        <f t="shared" si="10"/>
      </c>
      <c r="S34" s="166">
        <f t="shared" si="11"/>
      </c>
      <c r="T34" s="166">
        <f t="shared" si="12"/>
      </c>
      <c r="U34" s="166">
        <f t="shared" si="13"/>
      </c>
      <c r="V34" s="166">
        <f t="shared" si="14"/>
      </c>
      <c r="W34" s="166">
        <f t="shared" si="15"/>
      </c>
      <c r="X34" s="166">
        <f t="shared" si="16"/>
      </c>
      <c r="Y34" s="166">
        <f t="shared" si="17"/>
        <v>21</v>
      </c>
      <c r="Z34" s="166">
        <f t="shared" si="18"/>
      </c>
      <c r="AA34" s="168">
        <f t="shared" si="19"/>
      </c>
    </row>
    <row r="35" spans="1:27" s="148" customFormat="1" ht="15.75">
      <c r="A35" s="158" t="s">
        <v>79</v>
      </c>
      <c r="B35" s="152" t="s">
        <v>163</v>
      </c>
      <c r="C35" s="151" t="s">
        <v>64</v>
      </c>
      <c r="D35" s="153">
        <v>2074</v>
      </c>
      <c r="E35" s="147">
        <v>6</v>
      </c>
      <c r="F35" s="157">
        <v>20</v>
      </c>
      <c r="G35" s="152"/>
      <c r="H35" s="167">
        <f t="shared" si="0"/>
      </c>
      <c r="I35" s="166">
        <f t="shared" si="1"/>
        <v>20</v>
      </c>
      <c r="J35" s="166">
        <f t="shared" si="2"/>
      </c>
      <c r="K35" s="166">
        <f t="shared" si="3"/>
      </c>
      <c r="L35" s="166">
        <f t="shared" si="4"/>
      </c>
      <c r="M35" s="166">
        <f t="shared" si="5"/>
      </c>
      <c r="N35" s="166">
        <f t="shared" si="6"/>
      </c>
      <c r="O35" s="166">
        <f t="shared" si="7"/>
      </c>
      <c r="P35" s="166">
        <f t="shared" si="8"/>
      </c>
      <c r="Q35" s="166">
        <f t="shared" si="9"/>
      </c>
      <c r="R35" s="166">
        <f t="shared" si="10"/>
      </c>
      <c r="S35" s="166">
        <f t="shared" si="11"/>
      </c>
      <c r="T35" s="166">
        <f t="shared" si="12"/>
      </c>
      <c r="U35" s="166">
        <f t="shared" si="13"/>
      </c>
      <c r="V35" s="166">
        <f t="shared" si="14"/>
      </c>
      <c r="W35" s="166">
        <f t="shared" si="15"/>
      </c>
      <c r="X35" s="166">
        <f t="shared" si="16"/>
      </c>
      <c r="Y35" s="166">
        <f t="shared" si="17"/>
      </c>
      <c r="Z35" s="166">
        <f t="shared" si="18"/>
      </c>
      <c r="AA35" s="168">
        <f t="shared" si="19"/>
      </c>
    </row>
    <row r="36" spans="1:27" s="148" customFormat="1" ht="15.75">
      <c r="A36" s="156" t="s">
        <v>79</v>
      </c>
      <c r="B36" s="148" t="s">
        <v>94</v>
      </c>
      <c r="C36" s="147" t="s">
        <v>74</v>
      </c>
      <c r="D36" s="149">
        <v>2099</v>
      </c>
      <c r="E36" s="147">
        <v>7</v>
      </c>
      <c r="F36" s="157">
        <v>19</v>
      </c>
      <c r="H36" s="167">
        <f t="shared" si="0"/>
      </c>
      <c r="I36" s="166">
        <f t="shared" si="1"/>
      </c>
      <c r="J36" s="166">
        <f t="shared" si="2"/>
      </c>
      <c r="K36" s="166">
        <f t="shared" si="3"/>
      </c>
      <c r="L36" s="166">
        <f t="shared" si="4"/>
      </c>
      <c r="M36" s="166">
        <f t="shared" si="5"/>
      </c>
      <c r="N36" s="166">
        <f t="shared" si="6"/>
      </c>
      <c r="O36" s="166">
        <f t="shared" si="7"/>
      </c>
      <c r="P36" s="166">
        <f t="shared" si="8"/>
      </c>
      <c r="Q36" s="166">
        <f t="shared" si="9"/>
      </c>
      <c r="R36" s="166">
        <f t="shared" si="10"/>
        <v>19</v>
      </c>
      <c r="S36" s="166">
        <f t="shared" si="11"/>
      </c>
      <c r="T36" s="166">
        <f t="shared" si="12"/>
      </c>
      <c r="U36" s="166">
        <f t="shared" si="13"/>
      </c>
      <c r="V36" s="166">
        <f t="shared" si="14"/>
      </c>
      <c r="W36" s="166">
        <f t="shared" si="15"/>
      </c>
      <c r="X36" s="166">
        <f t="shared" si="16"/>
      </c>
      <c r="Y36" s="166">
        <f t="shared" si="17"/>
      </c>
      <c r="Z36" s="166">
        <f t="shared" si="18"/>
      </c>
      <c r="AA36" s="168">
        <f t="shared" si="19"/>
      </c>
    </row>
    <row r="37" spans="1:27" s="148" customFormat="1" ht="15.75">
      <c r="A37" s="156" t="s">
        <v>79</v>
      </c>
      <c r="B37" s="148" t="s">
        <v>95</v>
      </c>
      <c r="C37" s="147" t="s">
        <v>58</v>
      </c>
      <c r="D37" s="149">
        <v>2112</v>
      </c>
      <c r="E37" s="147">
        <v>8</v>
      </c>
      <c r="F37" s="157">
        <v>18</v>
      </c>
      <c r="H37" s="167">
        <f aca="true" t="shared" si="20" ref="H37:H68">IF($C37&lt;&gt;($H$4),"",$F37)</f>
      </c>
      <c r="I37" s="166">
        <f aca="true" t="shared" si="21" ref="I37:I68">IF($C37&lt;&gt;($I$4),"",$F37)</f>
      </c>
      <c r="J37" s="166">
        <f aca="true" t="shared" si="22" ref="J37:J68">IF($C37&lt;&gt;($J$4),"",F37)</f>
      </c>
      <c r="K37" s="166">
        <f aca="true" t="shared" si="23" ref="K37:K68">IF($C37&lt;&gt;($K$4),"",$F37)</f>
      </c>
      <c r="L37" s="166">
        <f aca="true" t="shared" si="24" ref="L37:L68">IF($C37&lt;&gt;($L$4),"",$F37)</f>
      </c>
      <c r="M37" s="166">
        <f aca="true" t="shared" si="25" ref="M37:M68">IF($C37&lt;&gt;($M$4),"",$F37)</f>
      </c>
      <c r="N37" s="166">
        <f aca="true" t="shared" si="26" ref="N37:N68">IF($C37&lt;&gt;($N$4),"",$F37)</f>
      </c>
      <c r="O37" s="166">
        <f aca="true" t="shared" si="27" ref="O37:O68">IF($C37&lt;&gt;($O$4),"",$F37)</f>
      </c>
      <c r="P37" s="166">
        <f aca="true" t="shared" si="28" ref="P37:P68">IF($C37&lt;&gt;($P$4),"",$F37)</f>
      </c>
      <c r="Q37" s="166">
        <f aca="true" t="shared" si="29" ref="Q37:Q68">IF($C37&lt;&gt;($Q$4),"",$F37)</f>
      </c>
      <c r="R37" s="166">
        <f aca="true" t="shared" si="30" ref="R37:R68">IF($C37&lt;&gt;($R$4),"",$F37)</f>
      </c>
      <c r="S37" s="166">
        <f aca="true" t="shared" si="31" ref="S37:S68">IF($C37&lt;&gt;($S$4),"",$F37)</f>
      </c>
      <c r="T37" s="166">
        <f aca="true" t="shared" si="32" ref="T37:T68">IF($C37&lt;&gt;($T$4),"",$F37)</f>
      </c>
      <c r="U37" s="166">
        <f aca="true" t="shared" si="33" ref="U37:U68">IF($C37&lt;&gt;($U$4),"",$F37)</f>
        <v>18</v>
      </c>
      <c r="V37" s="166">
        <f aca="true" t="shared" si="34" ref="V37:V68">IF($C37&lt;&gt;($V$4),"",$F37)</f>
      </c>
      <c r="W37" s="166">
        <f aca="true" t="shared" si="35" ref="W37:W68">IF($C37&lt;&gt;($W$4),"",$F37)</f>
      </c>
      <c r="X37" s="166">
        <f aca="true" t="shared" si="36" ref="X37:X68">IF($C37&lt;&gt;($X$4),"",$F37)</f>
      </c>
      <c r="Y37" s="166">
        <f aca="true" t="shared" si="37" ref="Y37:Y68">IF($C37&lt;&gt;($Y$4),"",$F37)</f>
      </c>
      <c r="Z37" s="166">
        <f aca="true" t="shared" si="38" ref="Z37:Z68">IF($C37&lt;&gt;($Z$4),"",$F37)</f>
      </c>
      <c r="AA37" s="168">
        <f aca="true" t="shared" si="39" ref="AA37:AA68">IF($C37&lt;&gt;($AA$4),"",$F37)</f>
      </c>
    </row>
    <row r="38" spans="1:27" s="148" customFormat="1" ht="15.75">
      <c r="A38" s="156" t="s">
        <v>79</v>
      </c>
      <c r="B38" s="148" t="s">
        <v>94</v>
      </c>
      <c r="C38" s="147" t="s">
        <v>74</v>
      </c>
      <c r="D38" s="149">
        <v>2117</v>
      </c>
      <c r="E38" s="147">
        <v>9</v>
      </c>
      <c r="F38" s="157">
        <v>17</v>
      </c>
      <c r="H38" s="167">
        <f t="shared" si="20"/>
      </c>
      <c r="I38" s="166">
        <f t="shared" si="21"/>
      </c>
      <c r="J38" s="166">
        <f t="shared" si="22"/>
      </c>
      <c r="K38" s="166">
        <f t="shared" si="23"/>
      </c>
      <c r="L38" s="166">
        <f t="shared" si="24"/>
      </c>
      <c r="M38" s="166">
        <f t="shared" si="25"/>
      </c>
      <c r="N38" s="166">
        <f t="shared" si="26"/>
      </c>
      <c r="O38" s="166">
        <f t="shared" si="27"/>
      </c>
      <c r="P38" s="166">
        <f t="shared" si="28"/>
      </c>
      <c r="Q38" s="166">
        <f t="shared" si="29"/>
      </c>
      <c r="R38" s="166">
        <f t="shared" si="30"/>
        <v>17</v>
      </c>
      <c r="S38" s="166">
        <f t="shared" si="31"/>
      </c>
      <c r="T38" s="166">
        <f t="shared" si="32"/>
      </c>
      <c r="U38" s="166">
        <f t="shared" si="33"/>
      </c>
      <c r="V38" s="166">
        <f t="shared" si="34"/>
      </c>
      <c r="W38" s="166">
        <f t="shared" si="35"/>
      </c>
      <c r="X38" s="166">
        <f t="shared" si="36"/>
      </c>
      <c r="Y38" s="166">
        <f t="shared" si="37"/>
      </c>
      <c r="Z38" s="166">
        <f t="shared" si="38"/>
      </c>
      <c r="AA38" s="168">
        <f t="shared" si="39"/>
      </c>
    </row>
    <row r="39" spans="1:27" s="152" customFormat="1" ht="15.75">
      <c r="A39" s="158" t="s">
        <v>79</v>
      </c>
      <c r="B39" s="152" t="s">
        <v>152</v>
      </c>
      <c r="C39" s="151" t="s">
        <v>48</v>
      </c>
      <c r="D39" s="153">
        <v>2133</v>
      </c>
      <c r="E39" s="147">
        <v>10</v>
      </c>
      <c r="F39" s="157">
        <v>16</v>
      </c>
      <c r="H39" s="167">
        <f t="shared" si="20"/>
      </c>
      <c r="I39" s="166">
        <f t="shared" si="21"/>
      </c>
      <c r="J39" s="166">
        <f t="shared" si="22"/>
      </c>
      <c r="K39" s="166">
        <f t="shared" si="23"/>
      </c>
      <c r="L39" s="166">
        <f t="shared" si="24"/>
      </c>
      <c r="M39" s="166">
        <f t="shared" si="25"/>
      </c>
      <c r="N39" s="166">
        <f t="shared" si="26"/>
      </c>
      <c r="O39" s="166">
        <f t="shared" si="27"/>
      </c>
      <c r="P39" s="166">
        <f t="shared" si="28"/>
      </c>
      <c r="Q39" s="166">
        <f t="shared" si="29"/>
      </c>
      <c r="R39" s="166">
        <f t="shared" si="30"/>
      </c>
      <c r="S39" s="166">
        <f t="shared" si="31"/>
      </c>
      <c r="T39" s="166">
        <f t="shared" si="32"/>
      </c>
      <c r="U39" s="166">
        <f t="shared" si="33"/>
      </c>
      <c r="V39" s="166">
        <f t="shared" si="34"/>
      </c>
      <c r="W39" s="166">
        <f t="shared" si="35"/>
        <v>16</v>
      </c>
      <c r="X39" s="166">
        <f t="shared" si="36"/>
      </c>
      <c r="Y39" s="166">
        <f t="shared" si="37"/>
      </c>
      <c r="Z39" s="166">
        <f t="shared" si="38"/>
      </c>
      <c r="AA39" s="168">
        <f t="shared" si="39"/>
      </c>
    </row>
    <row r="40" spans="1:27" s="152" customFormat="1" ht="15.75">
      <c r="A40" s="156" t="s">
        <v>79</v>
      </c>
      <c r="B40" s="148" t="s">
        <v>94</v>
      </c>
      <c r="C40" s="147" t="s">
        <v>74</v>
      </c>
      <c r="D40" s="149">
        <v>2141</v>
      </c>
      <c r="E40" s="147">
        <v>11</v>
      </c>
      <c r="F40" s="157">
        <v>15</v>
      </c>
      <c r="G40" s="148"/>
      <c r="H40" s="167">
        <f t="shared" si="20"/>
      </c>
      <c r="I40" s="166">
        <f t="shared" si="21"/>
      </c>
      <c r="J40" s="166">
        <f t="shared" si="22"/>
      </c>
      <c r="K40" s="166">
        <f t="shared" si="23"/>
      </c>
      <c r="L40" s="166">
        <f t="shared" si="24"/>
      </c>
      <c r="M40" s="166">
        <f t="shared" si="25"/>
      </c>
      <c r="N40" s="166">
        <f t="shared" si="26"/>
      </c>
      <c r="O40" s="166">
        <f t="shared" si="27"/>
      </c>
      <c r="P40" s="166">
        <f t="shared" si="28"/>
      </c>
      <c r="Q40" s="166">
        <f t="shared" si="29"/>
      </c>
      <c r="R40" s="166">
        <f t="shared" si="30"/>
        <v>15</v>
      </c>
      <c r="S40" s="166">
        <f t="shared" si="31"/>
      </c>
      <c r="T40" s="166">
        <f t="shared" si="32"/>
      </c>
      <c r="U40" s="166">
        <f t="shared" si="33"/>
      </c>
      <c r="V40" s="166">
        <f t="shared" si="34"/>
      </c>
      <c r="W40" s="166">
        <f t="shared" si="35"/>
      </c>
      <c r="X40" s="166">
        <f t="shared" si="36"/>
      </c>
      <c r="Y40" s="166">
        <f t="shared" si="37"/>
      </c>
      <c r="Z40" s="166">
        <f t="shared" si="38"/>
      </c>
      <c r="AA40" s="168">
        <f t="shared" si="39"/>
      </c>
    </row>
    <row r="41" spans="1:27" s="152" customFormat="1" ht="15.75">
      <c r="A41" s="158" t="s">
        <v>79</v>
      </c>
      <c r="B41" s="152" t="s">
        <v>163</v>
      </c>
      <c r="C41" s="151" t="s">
        <v>64</v>
      </c>
      <c r="D41" s="153">
        <v>2142</v>
      </c>
      <c r="E41" s="147">
        <v>12</v>
      </c>
      <c r="F41" s="157">
        <v>14</v>
      </c>
      <c r="H41" s="167">
        <f t="shared" si="20"/>
      </c>
      <c r="I41" s="166">
        <f t="shared" si="21"/>
        <v>14</v>
      </c>
      <c r="J41" s="166">
        <f t="shared" si="22"/>
      </c>
      <c r="K41" s="166">
        <f t="shared" si="23"/>
      </c>
      <c r="L41" s="166">
        <f t="shared" si="24"/>
      </c>
      <c r="M41" s="166">
        <f t="shared" si="25"/>
      </c>
      <c r="N41" s="166">
        <f t="shared" si="26"/>
      </c>
      <c r="O41" s="166">
        <f t="shared" si="27"/>
      </c>
      <c r="P41" s="166">
        <f t="shared" si="28"/>
      </c>
      <c r="Q41" s="166">
        <f t="shared" si="29"/>
      </c>
      <c r="R41" s="166">
        <f t="shared" si="30"/>
      </c>
      <c r="S41" s="166">
        <f t="shared" si="31"/>
      </c>
      <c r="T41" s="166">
        <f t="shared" si="32"/>
      </c>
      <c r="U41" s="166">
        <f t="shared" si="33"/>
      </c>
      <c r="V41" s="166">
        <f t="shared" si="34"/>
      </c>
      <c r="W41" s="166">
        <f t="shared" si="35"/>
      </c>
      <c r="X41" s="166">
        <f t="shared" si="36"/>
      </c>
      <c r="Y41" s="166">
        <f t="shared" si="37"/>
      </c>
      <c r="Z41" s="166">
        <f t="shared" si="38"/>
      </c>
      <c r="AA41" s="168">
        <f t="shared" si="39"/>
      </c>
    </row>
    <row r="42" spans="1:27" s="152" customFormat="1" ht="15.75">
      <c r="A42" s="158" t="s">
        <v>79</v>
      </c>
      <c r="B42" s="152" t="s">
        <v>152</v>
      </c>
      <c r="C42" s="151" t="s">
        <v>48</v>
      </c>
      <c r="D42" s="153">
        <v>2155</v>
      </c>
      <c r="E42" s="147">
        <v>13</v>
      </c>
      <c r="F42" s="157">
        <v>13</v>
      </c>
      <c r="H42" s="167">
        <f t="shared" si="20"/>
      </c>
      <c r="I42" s="166">
        <f t="shared" si="21"/>
      </c>
      <c r="J42" s="166">
        <f t="shared" si="22"/>
      </c>
      <c r="K42" s="166">
        <f t="shared" si="23"/>
      </c>
      <c r="L42" s="166">
        <f t="shared" si="24"/>
      </c>
      <c r="M42" s="166">
        <f t="shared" si="25"/>
      </c>
      <c r="N42" s="166">
        <f t="shared" si="26"/>
      </c>
      <c r="O42" s="166">
        <f t="shared" si="27"/>
      </c>
      <c r="P42" s="166">
        <f t="shared" si="28"/>
      </c>
      <c r="Q42" s="166">
        <f t="shared" si="29"/>
      </c>
      <c r="R42" s="166">
        <f t="shared" si="30"/>
      </c>
      <c r="S42" s="166">
        <f t="shared" si="31"/>
      </c>
      <c r="T42" s="166">
        <f t="shared" si="32"/>
      </c>
      <c r="U42" s="166">
        <f t="shared" si="33"/>
      </c>
      <c r="V42" s="166">
        <f t="shared" si="34"/>
      </c>
      <c r="W42" s="166">
        <f t="shared" si="35"/>
        <v>13</v>
      </c>
      <c r="X42" s="166">
        <f t="shared" si="36"/>
      </c>
      <c r="Y42" s="166">
        <f t="shared" si="37"/>
      </c>
      <c r="Z42" s="166">
        <f t="shared" si="38"/>
      </c>
      <c r="AA42" s="168">
        <f t="shared" si="39"/>
      </c>
    </row>
    <row r="43" spans="1:27" s="152" customFormat="1" ht="16.5" thickBot="1">
      <c r="A43" s="158" t="s">
        <v>79</v>
      </c>
      <c r="B43" s="152" t="s">
        <v>260</v>
      </c>
      <c r="C43" s="151" t="s">
        <v>78</v>
      </c>
      <c r="D43" s="153">
        <v>2180</v>
      </c>
      <c r="E43" s="147">
        <v>14</v>
      </c>
      <c r="F43" s="157">
        <v>12</v>
      </c>
      <c r="H43" s="167">
        <f t="shared" si="20"/>
      </c>
      <c r="I43" s="166">
        <f t="shared" si="21"/>
      </c>
      <c r="J43" s="166">
        <f t="shared" si="22"/>
      </c>
      <c r="K43" s="166">
        <f t="shared" si="23"/>
      </c>
      <c r="L43" s="166">
        <f t="shared" si="24"/>
      </c>
      <c r="M43" s="166">
        <f t="shared" si="25"/>
      </c>
      <c r="N43" s="166">
        <f t="shared" si="26"/>
      </c>
      <c r="O43" s="166">
        <f t="shared" si="27"/>
      </c>
      <c r="P43" s="166">
        <f t="shared" si="28"/>
      </c>
      <c r="Q43" s="166">
        <f t="shared" si="29"/>
      </c>
      <c r="R43" s="166">
        <f t="shared" si="30"/>
      </c>
      <c r="S43" s="166">
        <f t="shared" si="31"/>
        <v>12</v>
      </c>
      <c r="T43" s="166">
        <f t="shared" si="32"/>
      </c>
      <c r="U43" s="166">
        <f t="shared" si="33"/>
      </c>
      <c r="V43" s="166">
        <f t="shared" si="34"/>
      </c>
      <c r="W43" s="166">
        <f t="shared" si="35"/>
      </c>
      <c r="X43" s="166">
        <f t="shared" si="36"/>
      </c>
      <c r="Y43" s="166">
        <f t="shared" si="37"/>
      </c>
      <c r="Z43" s="166">
        <f t="shared" si="38"/>
      </c>
      <c r="AA43" s="168">
        <f t="shared" si="39"/>
      </c>
    </row>
    <row r="44" spans="1:27" ht="16.5" thickBot="1">
      <c r="A44" s="160" t="s">
        <v>68</v>
      </c>
      <c r="B44" s="161" t="s">
        <v>72</v>
      </c>
      <c r="C44" s="161" t="s">
        <v>71</v>
      </c>
      <c r="D44" s="162" t="s">
        <v>66</v>
      </c>
      <c r="E44" s="161" t="s">
        <v>12</v>
      </c>
      <c r="F44" s="163" t="s">
        <v>67</v>
      </c>
      <c r="H44" s="167">
        <f t="shared" si="20"/>
      </c>
      <c r="I44" s="166">
        <f t="shared" si="21"/>
      </c>
      <c r="J44" s="166">
        <f t="shared" si="22"/>
      </c>
      <c r="K44" s="166">
        <f t="shared" si="23"/>
      </c>
      <c r="L44" s="166">
        <f t="shared" si="24"/>
      </c>
      <c r="M44" s="166">
        <f t="shared" si="25"/>
      </c>
      <c r="N44" s="166">
        <f t="shared" si="26"/>
      </c>
      <c r="O44" s="166">
        <f t="shared" si="27"/>
      </c>
      <c r="P44" s="166">
        <f t="shared" si="28"/>
      </c>
      <c r="Q44" s="166">
        <f t="shared" si="29"/>
      </c>
      <c r="R44" s="166">
        <f t="shared" si="30"/>
      </c>
      <c r="S44" s="166">
        <f t="shared" si="31"/>
      </c>
      <c r="T44" s="166">
        <f t="shared" si="32"/>
      </c>
      <c r="U44" s="166">
        <f t="shared" si="33"/>
      </c>
      <c r="V44" s="166">
        <f t="shared" si="34"/>
      </c>
      <c r="W44" s="166">
        <f t="shared" si="35"/>
      </c>
      <c r="X44" s="166">
        <f t="shared" si="36"/>
      </c>
      <c r="Y44" s="166">
        <f t="shared" si="37"/>
      </c>
      <c r="Z44" s="166">
        <f t="shared" si="38"/>
      </c>
      <c r="AA44" s="168">
        <f t="shared" si="39"/>
      </c>
    </row>
    <row r="45" spans="1:27" s="148" customFormat="1" ht="15.75">
      <c r="A45" s="156" t="s">
        <v>80</v>
      </c>
      <c r="B45" s="148" t="s">
        <v>111</v>
      </c>
      <c r="C45" s="147" t="s">
        <v>77</v>
      </c>
      <c r="D45" s="149">
        <v>1523</v>
      </c>
      <c r="E45" s="147">
        <v>1</v>
      </c>
      <c r="F45" s="157">
        <v>25</v>
      </c>
      <c r="H45" s="167">
        <f t="shared" si="20"/>
      </c>
      <c r="I45" s="166">
        <f t="shared" si="21"/>
      </c>
      <c r="J45" s="166">
        <f t="shared" si="22"/>
      </c>
      <c r="K45" s="166">
        <f t="shared" si="23"/>
      </c>
      <c r="L45" s="166">
        <f t="shared" si="24"/>
        <v>25</v>
      </c>
      <c r="M45" s="166">
        <f t="shared" si="25"/>
      </c>
      <c r="N45" s="166">
        <f t="shared" si="26"/>
      </c>
      <c r="O45" s="166">
        <f t="shared" si="27"/>
      </c>
      <c r="P45" s="166">
        <f t="shared" si="28"/>
      </c>
      <c r="Q45" s="166">
        <f t="shared" si="29"/>
      </c>
      <c r="R45" s="166">
        <f t="shared" si="30"/>
      </c>
      <c r="S45" s="166">
        <f t="shared" si="31"/>
      </c>
      <c r="T45" s="166">
        <f t="shared" si="32"/>
      </c>
      <c r="U45" s="166">
        <f t="shared" si="33"/>
      </c>
      <c r="V45" s="166">
        <f t="shared" si="34"/>
      </c>
      <c r="W45" s="166">
        <f t="shared" si="35"/>
      </c>
      <c r="X45" s="166">
        <f t="shared" si="36"/>
      </c>
      <c r="Y45" s="166">
        <f t="shared" si="37"/>
      </c>
      <c r="Z45" s="166">
        <f t="shared" si="38"/>
      </c>
      <c r="AA45" s="168">
        <f t="shared" si="39"/>
      </c>
    </row>
    <row r="46" spans="1:27" s="148" customFormat="1" ht="15.75">
      <c r="A46" s="156" t="s">
        <v>80</v>
      </c>
      <c r="B46" s="148" t="s">
        <v>94</v>
      </c>
      <c r="C46" s="147" t="s">
        <v>74</v>
      </c>
      <c r="D46" s="149">
        <v>1540</v>
      </c>
      <c r="E46" s="147">
        <v>2</v>
      </c>
      <c r="F46" s="157">
        <v>24</v>
      </c>
      <c r="H46" s="167">
        <f t="shared" si="20"/>
      </c>
      <c r="I46" s="166">
        <f t="shared" si="21"/>
      </c>
      <c r="J46" s="166">
        <f t="shared" si="22"/>
      </c>
      <c r="K46" s="166">
        <f t="shared" si="23"/>
      </c>
      <c r="L46" s="166">
        <f t="shared" si="24"/>
      </c>
      <c r="M46" s="166">
        <f t="shared" si="25"/>
      </c>
      <c r="N46" s="166">
        <f t="shared" si="26"/>
      </c>
      <c r="O46" s="166">
        <f t="shared" si="27"/>
      </c>
      <c r="P46" s="166">
        <f t="shared" si="28"/>
      </c>
      <c r="Q46" s="166">
        <f t="shared" si="29"/>
      </c>
      <c r="R46" s="166">
        <f t="shared" si="30"/>
        <v>24</v>
      </c>
      <c r="S46" s="166">
        <f t="shared" si="31"/>
      </c>
      <c r="T46" s="166">
        <f t="shared" si="32"/>
      </c>
      <c r="U46" s="166">
        <f t="shared" si="33"/>
      </c>
      <c r="V46" s="166">
        <f t="shared" si="34"/>
      </c>
      <c r="W46" s="166">
        <f t="shared" si="35"/>
      </c>
      <c r="X46" s="166">
        <f t="shared" si="36"/>
      </c>
      <c r="Y46" s="166">
        <f t="shared" si="37"/>
      </c>
      <c r="Z46" s="166">
        <f t="shared" si="38"/>
      </c>
      <c r="AA46" s="168">
        <f t="shared" si="39"/>
      </c>
    </row>
    <row r="47" spans="1:27" s="148" customFormat="1" ht="15.75">
      <c r="A47" s="156" t="s">
        <v>80</v>
      </c>
      <c r="B47" s="148" t="s">
        <v>124</v>
      </c>
      <c r="C47" s="147" t="s">
        <v>46</v>
      </c>
      <c r="D47" s="149">
        <v>1546</v>
      </c>
      <c r="E47" s="147">
        <v>3</v>
      </c>
      <c r="F47" s="157">
        <v>23</v>
      </c>
      <c r="H47" s="167">
        <f t="shared" si="20"/>
      </c>
      <c r="I47" s="166">
        <f t="shared" si="21"/>
      </c>
      <c r="J47" s="166">
        <f t="shared" si="22"/>
      </c>
      <c r="K47" s="166">
        <f t="shared" si="23"/>
      </c>
      <c r="L47" s="166">
        <f t="shared" si="24"/>
      </c>
      <c r="M47" s="166">
        <f t="shared" si="25"/>
      </c>
      <c r="N47" s="166">
        <f t="shared" si="26"/>
      </c>
      <c r="O47" s="166">
        <f t="shared" si="27"/>
      </c>
      <c r="P47" s="166">
        <f t="shared" si="28"/>
      </c>
      <c r="Q47" s="166">
        <f t="shared" si="29"/>
      </c>
      <c r="R47" s="166">
        <f t="shared" si="30"/>
      </c>
      <c r="S47" s="166">
        <f t="shared" si="31"/>
      </c>
      <c r="T47" s="166">
        <f t="shared" si="32"/>
      </c>
      <c r="U47" s="166">
        <f t="shared" si="33"/>
      </c>
      <c r="V47" s="166">
        <f t="shared" si="34"/>
      </c>
      <c r="W47" s="166">
        <f t="shared" si="35"/>
      </c>
      <c r="X47" s="166">
        <f t="shared" si="36"/>
      </c>
      <c r="Y47" s="166">
        <f t="shared" si="37"/>
        <v>23</v>
      </c>
      <c r="Z47" s="166">
        <f t="shared" si="38"/>
      </c>
      <c r="AA47" s="168">
        <f t="shared" si="39"/>
      </c>
    </row>
    <row r="48" spans="1:27" s="148" customFormat="1" ht="15.75">
      <c r="A48" s="158" t="s">
        <v>80</v>
      </c>
      <c r="B48" s="152" t="s">
        <v>153</v>
      </c>
      <c r="C48" s="151" t="s">
        <v>44</v>
      </c>
      <c r="D48" s="153">
        <v>1546</v>
      </c>
      <c r="E48" s="147">
        <v>4</v>
      </c>
      <c r="F48" s="157">
        <v>22</v>
      </c>
      <c r="G48" s="152"/>
      <c r="H48" s="167">
        <f t="shared" si="20"/>
      </c>
      <c r="I48" s="166">
        <f t="shared" si="21"/>
      </c>
      <c r="J48" s="166">
        <f t="shared" si="22"/>
        <v>22</v>
      </c>
      <c r="K48" s="166">
        <f t="shared" si="23"/>
      </c>
      <c r="L48" s="166">
        <f t="shared" si="24"/>
      </c>
      <c r="M48" s="166">
        <f t="shared" si="25"/>
      </c>
      <c r="N48" s="166">
        <f t="shared" si="26"/>
      </c>
      <c r="O48" s="166">
        <f t="shared" si="27"/>
      </c>
      <c r="P48" s="166">
        <f t="shared" si="28"/>
      </c>
      <c r="Q48" s="166">
        <f t="shared" si="29"/>
      </c>
      <c r="R48" s="166">
        <f t="shared" si="30"/>
      </c>
      <c r="S48" s="166">
        <f t="shared" si="31"/>
      </c>
      <c r="T48" s="166">
        <f t="shared" si="32"/>
      </c>
      <c r="U48" s="166">
        <f t="shared" si="33"/>
      </c>
      <c r="V48" s="166">
        <f t="shared" si="34"/>
      </c>
      <c r="W48" s="166">
        <f t="shared" si="35"/>
      </c>
      <c r="X48" s="166">
        <f t="shared" si="36"/>
      </c>
      <c r="Y48" s="166">
        <f t="shared" si="37"/>
      </c>
      <c r="Z48" s="166">
        <f t="shared" si="38"/>
      </c>
      <c r="AA48" s="168">
        <f t="shared" si="39"/>
      </c>
    </row>
    <row r="49" spans="1:27" s="148" customFormat="1" ht="15.75">
      <c r="A49" s="156" t="s">
        <v>80</v>
      </c>
      <c r="B49" s="148" t="s">
        <v>95</v>
      </c>
      <c r="C49" s="147" t="s">
        <v>58</v>
      </c>
      <c r="D49" s="149">
        <v>1585</v>
      </c>
      <c r="E49" s="147">
        <v>5</v>
      </c>
      <c r="F49" s="157">
        <v>21</v>
      </c>
      <c r="H49" s="167">
        <f t="shared" si="20"/>
      </c>
      <c r="I49" s="166">
        <f t="shared" si="21"/>
      </c>
      <c r="J49" s="166">
        <f t="shared" si="22"/>
      </c>
      <c r="K49" s="166">
        <f t="shared" si="23"/>
      </c>
      <c r="L49" s="166">
        <f t="shared" si="24"/>
      </c>
      <c r="M49" s="166">
        <f t="shared" si="25"/>
      </c>
      <c r="N49" s="166">
        <f t="shared" si="26"/>
      </c>
      <c r="O49" s="166">
        <f t="shared" si="27"/>
      </c>
      <c r="P49" s="166">
        <f t="shared" si="28"/>
      </c>
      <c r="Q49" s="166">
        <f t="shared" si="29"/>
      </c>
      <c r="R49" s="166">
        <f t="shared" si="30"/>
      </c>
      <c r="S49" s="166">
        <f t="shared" si="31"/>
      </c>
      <c r="T49" s="166">
        <f t="shared" si="32"/>
      </c>
      <c r="U49" s="166">
        <f t="shared" si="33"/>
        <v>21</v>
      </c>
      <c r="V49" s="166">
        <f t="shared" si="34"/>
      </c>
      <c r="W49" s="166">
        <f t="shared" si="35"/>
      </c>
      <c r="X49" s="166">
        <f t="shared" si="36"/>
      </c>
      <c r="Y49" s="166">
        <f t="shared" si="37"/>
      </c>
      <c r="Z49" s="166">
        <f t="shared" si="38"/>
      </c>
      <c r="AA49" s="168">
        <f t="shared" si="39"/>
      </c>
    </row>
    <row r="50" spans="1:27" s="148" customFormat="1" ht="15.75">
      <c r="A50" s="158" t="s">
        <v>80</v>
      </c>
      <c r="B50" s="152" t="s">
        <v>152</v>
      </c>
      <c r="C50" s="151" t="s">
        <v>48</v>
      </c>
      <c r="D50" s="153">
        <v>1588</v>
      </c>
      <c r="E50" s="147">
        <v>6</v>
      </c>
      <c r="F50" s="157">
        <v>20</v>
      </c>
      <c r="G50" s="152"/>
      <c r="H50" s="167">
        <f t="shared" si="20"/>
      </c>
      <c r="I50" s="166">
        <f t="shared" si="21"/>
      </c>
      <c r="J50" s="166">
        <f t="shared" si="22"/>
      </c>
      <c r="K50" s="166">
        <f t="shared" si="23"/>
      </c>
      <c r="L50" s="166">
        <f t="shared" si="24"/>
      </c>
      <c r="M50" s="166">
        <f t="shared" si="25"/>
      </c>
      <c r="N50" s="166">
        <f t="shared" si="26"/>
      </c>
      <c r="O50" s="166">
        <f t="shared" si="27"/>
      </c>
      <c r="P50" s="166">
        <f t="shared" si="28"/>
      </c>
      <c r="Q50" s="166">
        <f t="shared" si="29"/>
      </c>
      <c r="R50" s="166">
        <f t="shared" si="30"/>
      </c>
      <c r="S50" s="166">
        <f t="shared" si="31"/>
      </c>
      <c r="T50" s="166">
        <f t="shared" si="32"/>
      </c>
      <c r="U50" s="166">
        <f t="shared" si="33"/>
      </c>
      <c r="V50" s="166">
        <f t="shared" si="34"/>
      </c>
      <c r="W50" s="166">
        <f t="shared" si="35"/>
        <v>20</v>
      </c>
      <c r="X50" s="166">
        <f t="shared" si="36"/>
      </c>
      <c r="Y50" s="166">
        <f t="shared" si="37"/>
      </c>
      <c r="Z50" s="166">
        <f t="shared" si="38"/>
      </c>
      <c r="AA50" s="168">
        <f t="shared" si="39"/>
      </c>
    </row>
    <row r="51" spans="1:27" s="148" customFormat="1" ht="15.75">
      <c r="A51" s="158" t="s">
        <v>80</v>
      </c>
      <c r="B51" s="152" t="s">
        <v>163</v>
      </c>
      <c r="C51" s="151" t="s">
        <v>64</v>
      </c>
      <c r="D51" s="153">
        <v>2041</v>
      </c>
      <c r="E51" s="147">
        <v>7</v>
      </c>
      <c r="F51" s="157">
        <v>19</v>
      </c>
      <c r="G51" s="152"/>
      <c r="H51" s="167">
        <f t="shared" si="20"/>
      </c>
      <c r="I51" s="166">
        <f t="shared" si="21"/>
        <v>19</v>
      </c>
      <c r="J51" s="166">
        <f t="shared" si="22"/>
      </c>
      <c r="K51" s="166">
        <f t="shared" si="23"/>
      </c>
      <c r="L51" s="166">
        <f t="shared" si="24"/>
      </c>
      <c r="M51" s="166">
        <f t="shared" si="25"/>
      </c>
      <c r="N51" s="166">
        <f t="shared" si="26"/>
      </c>
      <c r="O51" s="166">
        <f t="shared" si="27"/>
      </c>
      <c r="P51" s="166">
        <f t="shared" si="28"/>
      </c>
      <c r="Q51" s="166">
        <f t="shared" si="29"/>
      </c>
      <c r="R51" s="166">
        <f t="shared" si="30"/>
      </c>
      <c r="S51" s="166">
        <f t="shared" si="31"/>
      </c>
      <c r="T51" s="166">
        <f t="shared" si="32"/>
      </c>
      <c r="U51" s="166">
        <f t="shared" si="33"/>
      </c>
      <c r="V51" s="166">
        <f t="shared" si="34"/>
      </c>
      <c r="W51" s="166">
        <f t="shared" si="35"/>
      </c>
      <c r="X51" s="166">
        <f t="shared" si="36"/>
      </c>
      <c r="Y51" s="166">
        <f t="shared" si="37"/>
      </c>
      <c r="Z51" s="166">
        <f t="shared" si="38"/>
      </c>
      <c r="AA51" s="168">
        <f t="shared" si="39"/>
      </c>
    </row>
    <row r="52" spans="1:27" s="148" customFormat="1" ht="15.75">
      <c r="A52" s="158" t="s">
        <v>80</v>
      </c>
      <c r="B52" s="152" t="s">
        <v>153</v>
      </c>
      <c r="C52" s="151" t="s">
        <v>44</v>
      </c>
      <c r="D52" s="153">
        <v>2043</v>
      </c>
      <c r="E52" s="147">
        <v>8</v>
      </c>
      <c r="F52" s="157">
        <v>18</v>
      </c>
      <c r="G52" s="152"/>
      <c r="H52" s="167">
        <f t="shared" si="20"/>
      </c>
      <c r="I52" s="166">
        <f t="shared" si="21"/>
      </c>
      <c r="J52" s="166">
        <f t="shared" si="22"/>
        <v>18</v>
      </c>
      <c r="K52" s="166">
        <f t="shared" si="23"/>
      </c>
      <c r="L52" s="166">
        <f t="shared" si="24"/>
      </c>
      <c r="M52" s="166">
        <f t="shared" si="25"/>
      </c>
      <c r="N52" s="166">
        <f t="shared" si="26"/>
      </c>
      <c r="O52" s="166">
        <f t="shared" si="27"/>
      </c>
      <c r="P52" s="166">
        <f t="shared" si="28"/>
      </c>
      <c r="Q52" s="166">
        <f t="shared" si="29"/>
      </c>
      <c r="R52" s="166">
        <f t="shared" si="30"/>
      </c>
      <c r="S52" s="166">
        <f t="shared" si="31"/>
      </c>
      <c r="T52" s="166">
        <f t="shared" si="32"/>
      </c>
      <c r="U52" s="166">
        <f t="shared" si="33"/>
      </c>
      <c r="V52" s="166">
        <f t="shared" si="34"/>
      </c>
      <c r="W52" s="166">
        <f t="shared" si="35"/>
      </c>
      <c r="X52" s="166">
        <f t="shared" si="36"/>
      </c>
      <c r="Y52" s="166">
        <f t="shared" si="37"/>
      </c>
      <c r="Z52" s="166">
        <f t="shared" si="38"/>
      </c>
      <c r="AA52" s="168">
        <f t="shared" si="39"/>
      </c>
    </row>
    <row r="53" spans="1:27" s="148" customFormat="1" ht="15.75">
      <c r="A53" s="156" t="s">
        <v>80</v>
      </c>
      <c r="B53" s="148" t="s">
        <v>94</v>
      </c>
      <c r="C53" s="147" t="s">
        <v>74</v>
      </c>
      <c r="D53" s="149">
        <v>2070</v>
      </c>
      <c r="E53" s="147">
        <v>9</v>
      </c>
      <c r="F53" s="157">
        <v>17</v>
      </c>
      <c r="H53" s="167">
        <f t="shared" si="20"/>
      </c>
      <c r="I53" s="166">
        <f t="shared" si="21"/>
      </c>
      <c r="J53" s="166">
        <f t="shared" si="22"/>
      </c>
      <c r="K53" s="166">
        <f t="shared" si="23"/>
      </c>
      <c r="L53" s="166">
        <f t="shared" si="24"/>
      </c>
      <c r="M53" s="166">
        <f t="shared" si="25"/>
      </c>
      <c r="N53" s="166">
        <f t="shared" si="26"/>
      </c>
      <c r="O53" s="166">
        <f t="shared" si="27"/>
      </c>
      <c r="P53" s="166">
        <f t="shared" si="28"/>
      </c>
      <c r="Q53" s="166">
        <f t="shared" si="29"/>
      </c>
      <c r="R53" s="166">
        <f t="shared" si="30"/>
        <v>17</v>
      </c>
      <c r="S53" s="166">
        <f t="shared" si="31"/>
      </c>
      <c r="T53" s="166">
        <f t="shared" si="32"/>
      </c>
      <c r="U53" s="166">
        <f t="shared" si="33"/>
      </c>
      <c r="V53" s="166">
        <f t="shared" si="34"/>
      </c>
      <c r="W53" s="166">
        <f t="shared" si="35"/>
      </c>
      <c r="X53" s="166">
        <f t="shared" si="36"/>
      </c>
      <c r="Y53" s="166">
        <f t="shared" si="37"/>
      </c>
      <c r="Z53" s="166">
        <f t="shared" si="38"/>
      </c>
      <c r="AA53" s="168">
        <f t="shared" si="39"/>
      </c>
    </row>
    <row r="54" spans="1:27" s="152" customFormat="1" ht="16.5" thickBot="1">
      <c r="A54" s="158" t="s">
        <v>80</v>
      </c>
      <c r="B54" s="152" t="s">
        <v>152</v>
      </c>
      <c r="C54" s="151" t="s">
        <v>48</v>
      </c>
      <c r="D54" s="153">
        <v>2123</v>
      </c>
      <c r="E54" s="147">
        <v>10</v>
      </c>
      <c r="F54" s="157">
        <v>16</v>
      </c>
      <c r="H54" s="167">
        <f t="shared" si="20"/>
      </c>
      <c r="I54" s="166">
        <f t="shared" si="21"/>
      </c>
      <c r="J54" s="166">
        <f t="shared" si="22"/>
      </c>
      <c r="K54" s="166">
        <f t="shared" si="23"/>
      </c>
      <c r="L54" s="166">
        <f t="shared" si="24"/>
      </c>
      <c r="M54" s="166">
        <f t="shared" si="25"/>
      </c>
      <c r="N54" s="166">
        <f t="shared" si="26"/>
      </c>
      <c r="O54" s="166">
        <f t="shared" si="27"/>
      </c>
      <c r="P54" s="166">
        <f t="shared" si="28"/>
      </c>
      <c r="Q54" s="166">
        <f t="shared" si="29"/>
      </c>
      <c r="R54" s="166">
        <f t="shared" si="30"/>
      </c>
      <c r="S54" s="166">
        <f t="shared" si="31"/>
      </c>
      <c r="T54" s="166">
        <f t="shared" si="32"/>
      </c>
      <c r="U54" s="166">
        <f t="shared" si="33"/>
      </c>
      <c r="V54" s="166">
        <f t="shared" si="34"/>
      </c>
      <c r="W54" s="166">
        <f t="shared" si="35"/>
        <v>16</v>
      </c>
      <c r="X54" s="166">
        <f t="shared" si="36"/>
      </c>
      <c r="Y54" s="166">
        <f t="shared" si="37"/>
      </c>
      <c r="Z54" s="166">
        <f t="shared" si="38"/>
      </c>
      <c r="AA54" s="168">
        <f t="shared" si="39"/>
      </c>
    </row>
    <row r="55" spans="1:27" ht="16.5" thickBot="1">
      <c r="A55" s="160" t="s">
        <v>68</v>
      </c>
      <c r="B55" s="161" t="s">
        <v>72</v>
      </c>
      <c r="C55" s="161" t="s">
        <v>71</v>
      </c>
      <c r="D55" s="162" t="s">
        <v>66</v>
      </c>
      <c r="E55" s="161" t="s">
        <v>12</v>
      </c>
      <c r="F55" s="163" t="s">
        <v>67</v>
      </c>
      <c r="H55" s="167">
        <f t="shared" si="20"/>
      </c>
      <c r="I55" s="166">
        <f t="shared" si="21"/>
      </c>
      <c r="J55" s="166">
        <f t="shared" si="22"/>
      </c>
      <c r="K55" s="166">
        <f t="shared" si="23"/>
      </c>
      <c r="L55" s="166">
        <f t="shared" si="24"/>
      </c>
      <c r="M55" s="166">
        <f t="shared" si="25"/>
      </c>
      <c r="N55" s="166">
        <f t="shared" si="26"/>
      </c>
      <c r="O55" s="166">
        <f t="shared" si="27"/>
      </c>
      <c r="P55" s="166">
        <f t="shared" si="28"/>
      </c>
      <c r="Q55" s="166">
        <f t="shared" si="29"/>
      </c>
      <c r="R55" s="166">
        <f t="shared" si="30"/>
      </c>
      <c r="S55" s="166">
        <f t="shared" si="31"/>
      </c>
      <c r="T55" s="166">
        <f t="shared" si="32"/>
      </c>
      <c r="U55" s="166">
        <f t="shared" si="33"/>
      </c>
      <c r="V55" s="166">
        <f t="shared" si="34"/>
      </c>
      <c r="W55" s="166">
        <f t="shared" si="35"/>
      </c>
      <c r="X55" s="166">
        <f t="shared" si="36"/>
      </c>
      <c r="Y55" s="166">
        <f t="shared" si="37"/>
      </c>
      <c r="Z55" s="166">
        <f t="shared" si="38"/>
      </c>
      <c r="AA55" s="168">
        <f t="shared" si="39"/>
      </c>
    </row>
    <row r="56" spans="1:27" s="148" customFormat="1" ht="15.75">
      <c r="A56" s="156" t="s">
        <v>81</v>
      </c>
      <c r="B56" s="148" t="s">
        <v>152</v>
      </c>
      <c r="C56" s="147" t="s">
        <v>48</v>
      </c>
      <c r="D56" s="149">
        <v>1433</v>
      </c>
      <c r="E56" s="151">
        <v>1</v>
      </c>
      <c r="F56" s="159">
        <v>25</v>
      </c>
      <c r="H56" s="167">
        <f t="shared" si="20"/>
      </c>
      <c r="I56" s="166">
        <f t="shared" si="21"/>
      </c>
      <c r="J56" s="166">
        <f t="shared" si="22"/>
      </c>
      <c r="K56" s="166">
        <f t="shared" si="23"/>
      </c>
      <c r="L56" s="166">
        <f t="shared" si="24"/>
      </c>
      <c r="M56" s="166">
        <f t="shared" si="25"/>
      </c>
      <c r="N56" s="166">
        <f t="shared" si="26"/>
      </c>
      <c r="O56" s="166">
        <f t="shared" si="27"/>
      </c>
      <c r="P56" s="166">
        <f t="shared" si="28"/>
      </c>
      <c r="Q56" s="166">
        <f t="shared" si="29"/>
      </c>
      <c r="R56" s="166">
        <f t="shared" si="30"/>
      </c>
      <c r="S56" s="166">
        <f t="shared" si="31"/>
      </c>
      <c r="T56" s="166">
        <f t="shared" si="32"/>
      </c>
      <c r="U56" s="166">
        <f t="shared" si="33"/>
      </c>
      <c r="V56" s="166">
        <f t="shared" si="34"/>
      </c>
      <c r="W56" s="166">
        <f t="shared" si="35"/>
        <v>25</v>
      </c>
      <c r="X56" s="166">
        <f t="shared" si="36"/>
      </c>
      <c r="Y56" s="166">
        <f t="shared" si="37"/>
      </c>
      <c r="Z56" s="166">
        <f t="shared" si="38"/>
      </c>
      <c r="AA56" s="168">
        <f t="shared" si="39"/>
      </c>
    </row>
    <row r="57" spans="1:27" s="148" customFormat="1" ht="15.75">
      <c r="A57" s="156" t="s">
        <v>81</v>
      </c>
      <c r="B57" s="148" t="s">
        <v>124</v>
      </c>
      <c r="C57" s="147" t="s">
        <v>46</v>
      </c>
      <c r="D57" s="149">
        <v>1487</v>
      </c>
      <c r="E57" s="151">
        <v>2</v>
      </c>
      <c r="F57" s="159">
        <v>24</v>
      </c>
      <c r="H57" s="167">
        <f t="shared" si="20"/>
      </c>
      <c r="I57" s="166">
        <f t="shared" si="21"/>
      </c>
      <c r="J57" s="166">
        <f t="shared" si="22"/>
      </c>
      <c r="K57" s="166">
        <f t="shared" si="23"/>
      </c>
      <c r="L57" s="166">
        <f t="shared" si="24"/>
      </c>
      <c r="M57" s="166">
        <f t="shared" si="25"/>
      </c>
      <c r="N57" s="166">
        <f t="shared" si="26"/>
      </c>
      <c r="O57" s="166">
        <f t="shared" si="27"/>
      </c>
      <c r="P57" s="166">
        <f t="shared" si="28"/>
      </c>
      <c r="Q57" s="166">
        <f t="shared" si="29"/>
      </c>
      <c r="R57" s="166">
        <f t="shared" si="30"/>
      </c>
      <c r="S57" s="166">
        <f t="shared" si="31"/>
      </c>
      <c r="T57" s="166">
        <f t="shared" si="32"/>
      </c>
      <c r="U57" s="166">
        <f t="shared" si="33"/>
      </c>
      <c r="V57" s="166">
        <f t="shared" si="34"/>
      </c>
      <c r="W57" s="166">
        <f t="shared" si="35"/>
      </c>
      <c r="X57" s="166">
        <f t="shared" si="36"/>
      </c>
      <c r="Y57" s="166">
        <f t="shared" si="37"/>
        <v>24</v>
      </c>
      <c r="Z57" s="166">
        <f t="shared" si="38"/>
      </c>
      <c r="AA57" s="168">
        <f t="shared" si="39"/>
      </c>
    </row>
    <row r="58" spans="1:27" s="148" customFormat="1" ht="15.75">
      <c r="A58" s="156" t="s">
        <v>81</v>
      </c>
      <c r="B58" s="148" t="s">
        <v>111</v>
      </c>
      <c r="C58" s="147" t="s">
        <v>77</v>
      </c>
      <c r="D58" s="149">
        <v>1490</v>
      </c>
      <c r="E58" s="151">
        <v>3</v>
      </c>
      <c r="F58" s="159">
        <v>23</v>
      </c>
      <c r="H58" s="167">
        <f t="shared" si="20"/>
      </c>
      <c r="I58" s="166">
        <f t="shared" si="21"/>
      </c>
      <c r="J58" s="166">
        <f t="shared" si="22"/>
      </c>
      <c r="K58" s="166">
        <f t="shared" si="23"/>
      </c>
      <c r="L58" s="166">
        <f t="shared" si="24"/>
        <v>23</v>
      </c>
      <c r="M58" s="166">
        <f t="shared" si="25"/>
      </c>
      <c r="N58" s="166">
        <f t="shared" si="26"/>
      </c>
      <c r="O58" s="166">
        <f t="shared" si="27"/>
      </c>
      <c r="P58" s="166">
        <f t="shared" si="28"/>
      </c>
      <c r="Q58" s="166">
        <f t="shared" si="29"/>
      </c>
      <c r="R58" s="166">
        <f t="shared" si="30"/>
      </c>
      <c r="S58" s="166">
        <f t="shared" si="31"/>
      </c>
      <c r="T58" s="166">
        <f t="shared" si="32"/>
      </c>
      <c r="U58" s="166">
        <f t="shared" si="33"/>
      </c>
      <c r="V58" s="166">
        <f t="shared" si="34"/>
      </c>
      <c r="W58" s="166">
        <f t="shared" si="35"/>
      </c>
      <c r="X58" s="166">
        <f t="shared" si="36"/>
      </c>
      <c r="Y58" s="166">
        <f t="shared" si="37"/>
      </c>
      <c r="Z58" s="166">
        <f t="shared" si="38"/>
      </c>
      <c r="AA58" s="168">
        <f t="shared" si="39"/>
      </c>
    </row>
    <row r="59" spans="1:27" s="148" customFormat="1" ht="15.75">
      <c r="A59" s="156" t="s">
        <v>81</v>
      </c>
      <c r="B59" s="148" t="s">
        <v>124</v>
      </c>
      <c r="C59" s="147" t="s">
        <v>46</v>
      </c>
      <c r="D59" s="149">
        <v>1490</v>
      </c>
      <c r="E59" s="151">
        <v>4</v>
      </c>
      <c r="F59" s="159">
        <v>23</v>
      </c>
      <c r="H59" s="167">
        <f t="shared" si="20"/>
      </c>
      <c r="I59" s="166">
        <f t="shared" si="21"/>
      </c>
      <c r="J59" s="166">
        <f t="shared" si="22"/>
      </c>
      <c r="K59" s="166">
        <f t="shared" si="23"/>
      </c>
      <c r="L59" s="166">
        <f t="shared" si="24"/>
      </c>
      <c r="M59" s="166">
        <f t="shared" si="25"/>
      </c>
      <c r="N59" s="166">
        <f t="shared" si="26"/>
      </c>
      <c r="O59" s="166">
        <f t="shared" si="27"/>
      </c>
      <c r="P59" s="166">
        <f t="shared" si="28"/>
      </c>
      <c r="Q59" s="166">
        <f t="shared" si="29"/>
      </c>
      <c r="R59" s="166">
        <f t="shared" si="30"/>
      </c>
      <c r="S59" s="166">
        <f t="shared" si="31"/>
      </c>
      <c r="T59" s="166">
        <f t="shared" si="32"/>
      </c>
      <c r="U59" s="166">
        <f t="shared" si="33"/>
      </c>
      <c r="V59" s="166">
        <f t="shared" si="34"/>
      </c>
      <c r="W59" s="166">
        <f t="shared" si="35"/>
      </c>
      <c r="X59" s="166">
        <f t="shared" si="36"/>
      </c>
      <c r="Y59" s="166">
        <f t="shared" si="37"/>
        <v>23</v>
      </c>
      <c r="Z59" s="166">
        <f t="shared" si="38"/>
      </c>
      <c r="AA59" s="168">
        <f t="shared" si="39"/>
      </c>
    </row>
    <row r="60" spans="1:27" s="148" customFormat="1" ht="15.75">
      <c r="A60" s="156" t="s">
        <v>81</v>
      </c>
      <c r="B60" s="148" t="s">
        <v>163</v>
      </c>
      <c r="C60" s="147" t="s">
        <v>64</v>
      </c>
      <c r="D60" s="149">
        <v>1514</v>
      </c>
      <c r="E60" s="151">
        <v>5</v>
      </c>
      <c r="F60" s="159">
        <v>21</v>
      </c>
      <c r="H60" s="167">
        <f t="shared" si="20"/>
      </c>
      <c r="I60" s="166">
        <f t="shared" si="21"/>
        <v>21</v>
      </c>
      <c r="J60" s="166">
        <f t="shared" si="22"/>
      </c>
      <c r="K60" s="166">
        <f t="shared" si="23"/>
      </c>
      <c r="L60" s="166">
        <f t="shared" si="24"/>
      </c>
      <c r="M60" s="166">
        <f t="shared" si="25"/>
      </c>
      <c r="N60" s="166">
        <f t="shared" si="26"/>
      </c>
      <c r="O60" s="166">
        <f t="shared" si="27"/>
      </c>
      <c r="P60" s="166">
        <f t="shared" si="28"/>
      </c>
      <c r="Q60" s="166">
        <f t="shared" si="29"/>
      </c>
      <c r="R60" s="166">
        <f t="shared" si="30"/>
      </c>
      <c r="S60" s="166">
        <f t="shared" si="31"/>
      </c>
      <c r="T60" s="166">
        <f t="shared" si="32"/>
      </c>
      <c r="U60" s="166">
        <f t="shared" si="33"/>
      </c>
      <c r="V60" s="166">
        <f t="shared" si="34"/>
      </c>
      <c r="W60" s="166">
        <f t="shared" si="35"/>
      </c>
      <c r="X60" s="166">
        <f t="shared" si="36"/>
      </c>
      <c r="Y60" s="166">
        <f t="shared" si="37"/>
      </c>
      <c r="Z60" s="166">
        <f t="shared" si="38"/>
      </c>
      <c r="AA60" s="168">
        <f t="shared" si="39"/>
      </c>
    </row>
    <row r="61" spans="1:27" s="148" customFormat="1" ht="15.75">
      <c r="A61" s="156" t="s">
        <v>81</v>
      </c>
      <c r="B61" s="148" t="s">
        <v>260</v>
      </c>
      <c r="C61" s="147" t="s">
        <v>78</v>
      </c>
      <c r="D61" s="149">
        <v>1551</v>
      </c>
      <c r="E61" s="151">
        <v>6</v>
      </c>
      <c r="F61" s="159">
        <v>20</v>
      </c>
      <c r="H61" s="167">
        <f t="shared" si="20"/>
      </c>
      <c r="I61" s="166">
        <f t="shared" si="21"/>
      </c>
      <c r="J61" s="166">
        <f t="shared" si="22"/>
      </c>
      <c r="K61" s="166">
        <f t="shared" si="23"/>
      </c>
      <c r="L61" s="166">
        <f t="shared" si="24"/>
      </c>
      <c r="M61" s="166">
        <f t="shared" si="25"/>
      </c>
      <c r="N61" s="166">
        <f t="shared" si="26"/>
      </c>
      <c r="O61" s="166">
        <f t="shared" si="27"/>
      </c>
      <c r="P61" s="166">
        <f t="shared" si="28"/>
      </c>
      <c r="Q61" s="166">
        <f t="shared" si="29"/>
      </c>
      <c r="R61" s="166">
        <f t="shared" si="30"/>
      </c>
      <c r="S61" s="166">
        <f t="shared" si="31"/>
        <v>20</v>
      </c>
      <c r="T61" s="166">
        <f t="shared" si="32"/>
      </c>
      <c r="U61" s="166">
        <f t="shared" si="33"/>
      </c>
      <c r="V61" s="166">
        <f t="shared" si="34"/>
      </c>
      <c r="W61" s="166">
        <f t="shared" si="35"/>
      </c>
      <c r="X61" s="166">
        <f t="shared" si="36"/>
      </c>
      <c r="Y61" s="166">
        <f t="shared" si="37"/>
      </c>
      <c r="Z61" s="166">
        <f t="shared" si="38"/>
      </c>
      <c r="AA61" s="168">
        <f t="shared" si="39"/>
      </c>
    </row>
    <row r="62" spans="1:27" s="148" customFormat="1" ht="15.75">
      <c r="A62" s="158" t="s">
        <v>81</v>
      </c>
      <c r="B62" s="152" t="s">
        <v>94</v>
      </c>
      <c r="C62" s="151" t="s">
        <v>74</v>
      </c>
      <c r="D62" s="153">
        <v>1599</v>
      </c>
      <c r="E62" s="151">
        <v>7</v>
      </c>
      <c r="F62" s="159">
        <v>19</v>
      </c>
      <c r="G62" s="152"/>
      <c r="H62" s="167">
        <f t="shared" si="20"/>
      </c>
      <c r="I62" s="166">
        <f t="shared" si="21"/>
      </c>
      <c r="J62" s="166">
        <f t="shared" si="22"/>
      </c>
      <c r="K62" s="166">
        <f t="shared" si="23"/>
      </c>
      <c r="L62" s="166">
        <f t="shared" si="24"/>
      </c>
      <c r="M62" s="166">
        <f t="shared" si="25"/>
      </c>
      <c r="N62" s="166">
        <f t="shared" si="26"/>
      </c>
      <c r="O62" s="166">
        <f t="shared" si="27"/>
      </c>
      <c r="P62" s="166">
        <f t="shared" si="28"/>
      </c>
      <c r="Q62" s="166">
        <f t="shared" si="29"/>
      </c>
      <c r="R62" s="166">
        <f t="shared" si="30"/>
        <v>19</v>
      </c>
      <c r="S62" s="166">
        <f t="shared" si="31"/>
      </c>
      <c r="T62" s="166">
        <f t="shared" si="32"/>
      </c>
      <c r="U62" s="166">
        <f t="shared" si="33"/>
      </c>
      <c r="V62" s="166">
        <f t="shared" si="34"/>
      </c>
      <c r="W62" s="166">
        <f t="shared" si="35"/>
      </c>
      <c r="X62" s="166">
        <f t="shared" si="36"/>
      </c>
      <c r="Y62" s="166">
        <f t="shared" si="37"/>
      </c>
      <c r="Z62" s="166">
        <f t="shared" si="38"/>
      </c>
      <c r="AA62" s="168">
        <f t="shared" si="39"/>
      </c>
    </row>
    <row r="63" spans="1:27" s="148" customFormat="1" ht="15.75">
      <c r="A63" s="156" t="s">
        <v>81</v>
      </c>
      <c r="B63" s="148" t="s">
        <v>152</v>
      </c>
      <c r="C63" s="147" t="s">
        <v>48</v>
      </c>
      <c r="D63" s="149">
        <v>2025</v>
      </c>
      <c r="E63" s="151">
        <v>8</v>
      </c>
      <c r="F63" s="159">
        <v>18</v>
      </c>
      <c r="H63" s="167">
        <f t="shared" si="20"/>
      </c>
      <c r="I63" s="166">
        <f t="shared" si="21"/>
      </c>
      <c r="J63" s="166">
        <f t="shared" si="22"/>
      </c>
      <c r="K63" s="166">
        <f t="shared" si="23"/>
      </c>
      <c r="L63" s="166">
        <f t="shared" si="24"/>
      </c>
      <c r="M63" s="166">
        <f t="shared" si="25"/>
      </c>
      <c r="N63" s="166">
        <f t="shared" si="26"/>
      </c>
      <c r="O63" s="166">
        <f t="shared" si="27"/>
      </c>
      <c r="P63" s="166">
        <f t="shared" si="28"/>
      </c>
      <c r="Q63" s="166">
        <f t="shared" si="29"/>
      </c>
      <c r="R63" s="166">
        <f t="shared" si="30"/>
      </c>
      <c r="S63" s="166">
        <f t="shared" si="31"/>
      </c>
      <c r="T63" s="166">
        <f t="shared" si="32"/>
      </c>
      <c r="U63" s="166">
        <f t="shared" si="33"/>
      </c>
      <c r="V63" s="166">
        <f t="shared" si="34"/>
      </c>
      <c r="W63" s="166">
        <f t="shared" si="35"/>
        <v>18</v>
      </c>
      <c r="X63" s="166">
        <f t="shared" si="36"/>
      </c>
      <c r="Y63" s="166">
        <f t="shared" si="37"/>
      </c>
      <c r="Z63" s="166">
        <f t="shared" si="38"/>
      </c>
      <c r="AA63" s="168">
        <f t="shared" si="39"/>
      </c>
    </row>
    <row r="64" spans="1:27" s="148" customFormat="1" ht="15.75">
      <c r="A64" s="156" t="s">
        <v>81</v>
      </c>
      <c r="B64" s="148" t="s">
        <v>152</v>
      </c>
      <c r="C64" s="147" t="s">
        <v>48</v>
      </c>
      <c r="D64" s="149">
        <v>2070</v>
      </c>
      <c r="E64" s="151">
        <v>9</v>
      </c>
      <c r="F64" s="159">
        <v>17</v>
      </c>
      <c r="H64" s="167">
        <f t="shared" si="20"/>
      </c>
      <c r="I64" s="166">
        <f t="shared" si="21"/>
      </c>
      <c r="J64" s="166">
        <f t="shared" si="22"/>
      </c>
      <c r="K64" s="166">
        <f t="shared" si="23"/>
      </c>
      <c r="L64" s="166">
        <f t="shared" si="24"/>
      </c>
      <c r="M64" s="166">
        <f t="shared" si="25"/>
      </c>
      <c r="N64" s="166">
        <f t="shared" si="26"/>
      </c>
      <c r="O64" s="166">
        <f t="shared" si="27"/>
      </c>
      <c r="P64" s="166">
        <f t="shared" si="28"/>
      </c>
      <c r="Q64" s="166">
        <f t="shared" si="29"/>
      </c>
      <c r="R64" s="166">
        <f t="shared" si="30"/>
      </c>
      <c r="S64" s="166">
        <f t="shared" si="31"/>
      </c>
      <c r="T64" s="166">
        <f t="shared" si="32"/>
      </c>
      <c r="U64" s="166">
        <f t="shared" si="33"/>
      </c>
      <c r="V64" s="166">
        <f t="shared" si="34"/>
      </c>
      <c r="W64" s="166">
        <f t="shared" si="35"/>
        <v>17</v>
      </c>
      <c r="X64" s="166">
        <f t="shared" si="36"/>
      </c>
      <c r="Y64" s="166">
        <f t="shared" si="37"/>
      </c>
      <c r="Z64" s="166">
        <f t="shared" si="38"/>
      </c>
      <c r="AA64" s="168">
        <f t="shared" si="39"/>
      </c>
    </row>
    <row r="65" spans="1:27" s="148" customFormat="1" ht="15.75">
      <c r="A65" s="156" t="s">
        <v>81</v>
      </c>
      <c r="B65" s="148" t="s">
        <v>124</v>
      </c>
      <c r="C65" s="147" t="s">
        <v>46</v>
      </c>
      <c r="D65" s="149">
        <v>2094</v>
      </c>
      <c r="E65" s="151">
        <v>10</v>
      </c>
      <c r="F65" s="159">
        <v>16</v>
      </c>
      <c r="H65" s="167">
        <f t="shared" si="20"/>
      </c>
      <c r="I65" s="166">
        <f t="shared" si="21"/>
      </c>
      <c r="J65" s="166">
        <f t="shared" si="22"/>
      </c>
      <c r="K65" s="166">
        <f t="shared" si="23"/>
      </c>
      <c r="L65" s="166">
        <f t="shared" si="24"/>
      </c>
      <c r="M65" s="166">
        <f t="shared" si="25"/>
      </c>
      <c r="N65" s="166">
        <f t="shared" si="26"/>
      </c>
      <c r="O65" s="166">
        <f t="shared" si="27"/>
      </c>
      <c r="P65" s="166">
        <f t="shared" si="28"/>
      </c>
      <c r="Q65" s="166">
        <f t="shared" si="29"/>
      </c>
      <c r="R65" s="166">
        <f t="shared" si="30"/>
      </c>
      <c r="S65" s="166">
        <f t="shared" si="31"/>
      </c>
      <c r="T65" s="166">
        <f t="shared" si="32"/>
      </c>
      <c r="U65" s="166">
        <f t="shared" si="33"/>
      </c>
      <c r="V65" s="166">
        <f t="shared" si="34"/>
      </c>
      <c r="W65" s="166">
        <f t="shared" si="35"/>
      </c>
      <c r="X65" s="166">
        <f t="shared" si="36"/>
      </c>
      <c r="Y65" s="166">
        <f t="shared" si="37"/>
        <v>16</v>
      </c>
      <c r="Z65" s="166">
        <f t="shared" si="38"/>
      </c>
      <c r="AA65" s="168">
        <f t="shared" si="39"/>
      </c>
    </row>
    <row r="66" spans="1:27" s="148" customFormat="1" ht="16.5" thickBot="1">
      <c r="A66" s="156" t="s">
        <v>81</v>
      </c>
      <c r="B66" s="148" t="s">
        <v>124</v>
      </c>
      <c r="C66" s="147" t="s">
        <v>46</v>
      </c>
      <c r="D66" s="149">
        <v>2163</v>
      </c>
      <c r="E66" s="151">
        <v>11</v>
      </c>
      <c r="F66" s="159">
        <v>15</v>
      </c>
      <c r="H66" s="167">
        <f t="shared" si="20"/>
      </c>
      <c r="I66" s="166">
        <f t="shared" si="21"/>
      </c>
      <c r="J66" s="166">
        <f t="shared" si="22"/>
      </c>
      <c r="K66" s="166">
        <f t="shared" si="23"/>
      </c>
      <c r="L66" s="166">
        <f t="shared" si="24"/>
      </c>
      <c r="M66" s="166">
        <f t="shared" si="25"/>
      </c>
      <c r="N66" s="166">
        <f t="shared" si="26"/>
      </c>
      <c r="O66" s="166">
        <f t="shared" si="27"/>
      </c>
      <c r="P66" s="166">
        <f t="shared" si="28"/>
      </c>
      <c r="Q66" s="166">
        <f t="shared" si="29"/>
      </c>
      <c r="R66" s="166">
        <f t="shared" si="30"/>
      </c>
      <c r="S66" s="166">
        <f t="shared" si="31"/>
      </c>
      <c r="T66" s="166">
        <f t="shared" si="32"/>
      </c>
      <c r="U66" s="166">
        <f t="shared" si="33"/>
      </c>
      <c r="V66" s="166">
        <f t="shared" si="34"/>
      </c>
      <c r="W66" s="166">
        <f t="shared" si="35"/>
      </c>
      <c r="X66" s="166">
        <f t="shared" si="36"/>
      </c>
      <c r="Y66" s="166">
        <f t="shared" si="37"/>
        <v>15</v>
      </c>
      <c r="Z66" s="166">
        <f t="shared" si="38"/>
      </c>
      <c r="AA66" s="168">
        <f t="shared" si="39"/>
      </c>
    </row>
    <row r="67" spans="1:27" ht="16.5" thickBot="1">
      <c r="A67" s="160" t="s">
        <v>68</v>
      </c>
      <c r="B67" s="161" t="s">
        <v>72</v>
      </c>
      <c r="C67" s="161" t="s">
        <v>71</v>
      </c>
      <c r="D67" s="162" t="s">
        <v>66</v>
      </c>
      <c r="E67" s="161" t="s">
        <v>12</v>
      </c>
      <c r="F67" s="163" t="s">
        <v>67</v>
      </c>
      <c r="H67" s="167">
        <f t="shared" si="20"/>
      </c>
      <c r="I67" s="166">
        <f t="shared" si="21"/>
      </c>
      <c r="J67" s="166">
        <f t="shared" si="22"/>
      </c>
      <c r="K67" s="166">
        <f t="shared" si="23"/>
      </c>
      <c r="L67" s="166">
        <f t="shared" si="24"/>
      </c>
      <c r="M67" s="166">
        <f t="shared" si="25"/>
      </c>
      <c r="N67" s="166">
        <f t="shared" si="26"/>
      </c>
      <c r="O67" s="166">
        <f t="shared" si="27"/>
      </c>
      <c r="P67" s="166">
        <f t="shared" si="28"/>
      </c>
      <c r="Q67" s="166">
        <f t="shared" si="29"/>
      </c>
      <c r="R67" s="166">
        <f t="shared" si="30"/>
      </c>
      <c r="S67" s="166">
        <f t="shared" si="31"/>
      </c>
      <c r="T67" s="166">
        <f t="shared" si="32"/>
      </c>
      <c r="U67" s="166">
        <f t="shared" si="33"/>
      </c>
      <c r="V67" s="166">
        <f t="shared" si="34"/>
      </c>
      <c r="W67" s="166">
        <f t="shared" si="35"/>
      </c>
      <c r="X67" s="166">
        <f t="shared" si="36"/>
      </c>
      <c r="Y67" s="166">
        <f t="shared" si="37"/>
      </c>
      <c r="Z67" s="166">
        <f t="shared" si="38"/>
      </c>
      <c r="AA67" s="168">
        <f t="shared" si="39"/>
      </c>
    </row>
    <row r="68" spans="1:27" s="148" customFormat="1" ht="15.75">
      <c r="A68" s="156" t="s">
        <v>82</v>
      </c>
      <c r="B68" s="148" t="s">
        <v>124</v>
      </c>
      <c r="C68" s="147" t="s">
        <v>46</v>
      </c>
      <c r="D68" s="149">
        <v>1452</v>
      </c>
      <c r="E68" s="147">
        <v>1</v>
      </c>
      <c r="F68" s="157">
        <v>25</v>
      </c>
      <c r="H68" s="167">
        <f t="shared" si="20"/>
      </c>
      <c r="I68" s="166">
        <f t="shared" si="21"/>
      </c>
      <c r="J68" s="166">
        <f t="shared" si="22"/>
      </c>
      <c r="K68" s="166">
        <f t="shared" si="23"/>
      </c>
      <c r="L68" s="166">
        <f t="shared" si="24"/>
      </c>
      <c r="M68" s="166">
        <f t="shared" si="25"/>
      </c>
      <c r="N68" s="166">
        <f t="shared" si="26"/>
      </c>
      <c r="O68" s="166">
        <f t="shared" si="27"/>
      </c>
      <c r="P68" s="166">
        <f t="shared" si="28"/>
      </c>
      <c r="Q68" s="166">
        <f t="shared" si="29"/>
      </c>
      <c r="R68" s="166">
        <f t="shared" si="30"/>
      </c>
      <c r="S68" s="166">
        <f t="shared" si="31"/>
      </c>
      <c r="T68" s="166">
        <f t="shared" si="32"/>
      </c>
      <c r="U68" s="166">
        <f t="shared" si="33"/>
      </c>
      <c r="V68" s="166">
        <f t="shared" si="34"/>
      </c>
      <c r="W68" s="166">
        <f t="shared" si="35"/>
      </c>
      <c r="X68" s="166">
        <f t="shared" si="36"/>
      </c>
      <c r="Y68" s="166">
        <f t="shared" si="37"/>
        <v>25</v>
      </c>
      <c r="Z68" s="166">
        <f t="shared" si="38"/>
      </c>
      <c r="AA68" s="168">
        <f t="shared" si="39"/>
      </c>
    </row>
    <row r="69" spans="1:27" s="148" customFormat="1" ht="15.75">
      <c r="A69" s="156" t="s">
        <v>82</v>
      </c>
      <c r="B69" s="148" t="s">
        <v>152</v>
      </c>
      <c r="C69" s="147" t="s">
        <v>48</v>
      </c>
      <c r="D69" s="149">
        <v>1454</v>
      </c>
      <c r="E69" s="147">
        <v>2</v>
      </c>
      <c r="F69" s="157">
        <v>24</v>
      </c>
      <c r="H69" s="167">
        <f aca="true" t="shared" si="40" ref="H69:H74">IF($C69&lt;&gt;($H$4),"",$F69)</f>
      </c>
      <c r="I69" s="166">
        <f aca="true" t="shared" si="41" ref="I69:I74">IF($C69&lt;&gt;($I$4),"",$F69)</f>
      </c>
      <c r="J69" s="166">
        <f aca="true" t="shared" si="42" ref="J69:J74">IF($C69&lt;&gt;($J$4),"",F69)</f>
      </c>
      <c r="K69" s="166">
        <f aca="true" t="shared" si="43" ref="K69:K74">IF($C69&lt;&gt;($K$4),"",$F69)</f>
      </c>
      <c r="L69" s="166">
        <f aca="true" t="shared" si="44" ref="L69:L75">IF($C69&lt;&gt;($L$4),"",$F69)</f>
      </c>
      <c r="M69" s="166">
        <f aca="true" t="shared" si="45" ref="M69:M74">IF($C69&lt;&gt;($M$4),"",$F69)</f>
      </c>
      <c r="N69" s="166">
        <f aca="true" t="shared" si="46" ref="N69:N74">IF($C69&lt;&gt;($N$4),"",$F69)</f>
      </c>
      <c r="O69" s="166">
        <f aca="true" t="shared" si="47" ref="O69:O74">IF($C69&lt;&gt;($O$4),"",$F69)</f>
      </c>
      <c r="P69" s="166">
        <f aca="true" t="shared" si="48" ref="P69:P74">IF($C69&lt;&gt;($P$4),"",$F69)</f>
      </c>
      <c r="Q69" s="166">
        <f aca="true" t="shared" si="49" ref="Q69:Q74">IF($C69&lt;&gt;($Q$4),"",$F69)</f>
      </c>
      <c r="R69" s="166">
        <f aca="true" t="shared" si="50" ref="R69:R74">IF($C69&lt;&gt;($R$4),"",$F69)</f>
      </c>
      <c r="S69" s="166">
        <f aca="true" t="shared" si="51" ref="S69:S74">IF($C69&lt;&gt;($S$4),"",$F69)</f>
      </c>
      <c r="T69" s="166">
        <f aca="true" t="shared" si="52" ref="T69:T74">IF($C69&lt;&gt;($T$4),"",$F69)</f>
      </c>
      <c r="U69" s="166">
        <f aca="true" t="shared" si="53" ref="U69:U74">IF($C69&lt;&gt;($U$4),"",$F69)</f>
      </c>
      <c r="V69" s="166">
        <f aca="true" t="shared" si="54" ref="V69:V74">IF($C69&lt;&gt;($V$4),"",$F69)</f>
      </c>
      <c r="W69" s="166">
        <f aca="true" t="shared" si="55" ref="W69:W74">IF($C69&lt;&gt;($W$4),"",$F69)</f>
        <v>24</v>
      </c>
      <c r="X69" s="166">
        <f aca="true" t="shared" si="56" ref="X69:X74">IF($C69&lt;&gt;($X$4),"",$F69)</f>
      </c>
      <c r="Y69" s="166">
        <f aca="true" t="shared" si="57" ref="Y69:Y74">IF($C69&lt;&gt;($Y$4),"",$F69)</f>
      </c>
      <c r="Z69" s="166">
        <f aca="true" t="shared" si="58" ref="Z69:Z74">IF($C69&lt;&gt;($Z$4),"",$F69)</f>
      </c>
      <c r="AA69" s="168">
        <f aca="true" t="shared" si="59" ref="AA69:AA74">IF($C69&lt;&gt;($AA$4),"",$F69)</f>
      </c>
    </row>
    <row r="70" spans="1:27" s="148" customFormat="1" ht="15.75">
      <c r="A70" s="156" t="s">
        <v>82</v>
      </c>
      <c r="B70" s="148" t="s">
        <v>124</v>
      </c>
      <c r="C70" s="147" t="s">
        <v>46</v>
      </c>
      <c r="D70" s="149">
        <v>2042</v>
      </c>
      <c r="E70" s="147">
        <v>3</v>
      </c>
      <c r="F70" s="157">
        <v>23</v>
      </c>
      <c r="H70" s="167">
        <f t="shared" si="40"/>
      </c>
      <c r="I70" s="166">
        <f t="shared" si="41"/>
      </c>
      <c r="J70" s="166">
        <f t="shared" si="42"/>
      </c>
      <c r="K70" s="166">
        <f t="shared" si="43"/>
      </c>
      <c r="L70" s="166">
        <f t="shared" si="44"/>
      </c>
      <c r="M70" s="166">
        <f t="shared" si="45"/>
      </c>
      <c r="N70" s="166">
        <f t="shared" si="46"/>
      </c>
      <c r="O70" s="166">
        <f t="shared" si="47"/>
      </c>
      <c r="P70" s="166">
        <f t="shared" si="48"/>
      </c>
      <c r="Q70" s="166">
        <f t="shared" si="49"/>
      </c>
      <c r="R70" s="166">
        <f t="shared" si="50"/>
      </c>
      <c r="S70" s="166">
        <f t="shared" si="51"/>
      </c>
      <c r="T70" s="166">
        <f t="shared" si="52"/>
      </c>
      <c r="U70" s="166">
        <f t="shared" si="53"/>
      </c>
      <c r="V70" s="166">
        <f t="shared" si="54"/>
      </c>
      <c r="W70" s="166">
        <f t="shared" si="55"/>
      </c>
      <c r="X70" s="166">
        <f t="shared" si="56"/>
      </c>
      <c r="Y70" s="166">
        <f t="shared" si="57"/>
        <v>23</v>
      </c>
      <c r="Z70" s="166">
        <f t="shared" si="58"/>
      </c>
      <c r="AA70" s="168">
        <f t="shared" si="59"/>
      </c>
    </row>
    <row r="71" spans="1:27" s="148" customFormat="1" ht="15.75">
      <c r="A71" s="156" t="s">
        <v>82</v>
      </c>
      <c r="B71" s="148" t="s">
        <v>163</v>
      </c>
      <c r="C71" s="147" t="s">
        <v>64</v>
      </c>
      <c r="D71" s="149">
        <v>1522</v>
      </c>
      <c r="E71" s="147">
        <v>4</v>
      </c>
      <c r="F71" s="157">
        <v>22</v>
      </c>
      <c r="H71" s="167">
        <f t="shared" si="40"/>
      </c>
      <c r="I71" s="166">
        <f t="shared" si="41"/>
        <v>22</v>
      </c>
      <c r="J71" s="166">
        <f t="shared" si="42"/>
      </c>
      <c r="K71" s="166">
        <f t="shared" si="43"/>
      </c>
      <c r="L71" s="166">
        <f t="shared" si="44"/>
      </c>
      <c r="M71" s="166">
        <f t="shared" si="45"/>
      </c>
      <c r="N71" s="166">
        <f t="shared" si="46"/>
      </c>
      <c r="O71" s="166">
        <f t="shared" si="47"/>
      </c>
      <c r="P71" s="166">
        <f t="shared" si="48"/>
      </c>
      <c r="Q71" s="166">
        <f t="shared" si="49"/>
      </c>
      <c r="R71" s="166">
        <f t="shared" si="50"/>
      </c>
      <c r="S71" s="166">
        <f t="shared" si="51"/>
      </c>
      <c r="T71" s="166">
        <f t="shared" si="52"/>
      </c>
      <c r="U71" s="166">
        <f t="shared" si="53"/>
      </c>
      <c r="V71" s="166">
        <f t="shared" si="54"/>
      </c>
      <c r="W71" s="166">
        <f t="shared" si="55"/>
      </c>
      <c r="X71" s="166">
        <f t="shared" si="56"/>
      </c>
      <c r="Y71" s="166">
        <f t="shared" si="57"/>
      </c>
      <c r="Z71" s="166">
        <f t="shared" si="58"/>
      </c>
      <c r="AA71" s="168">
        <f t="shared" si="59"/>
      </c>
    </row>
    <row r="72" spans="1:27" s="148" customFormat="1" ht="15.75">
      <c r="A72" s="156" t="s">
        <v>82</v>
      </c>
      <c r="B72" s="148" t="s">
        <v>111</v>
      </c>
      <c r="C72" s="147" t="s">
        <v>77</v>
      </c>
      <c r="D72" s="149">
        <v>1564</v>
      </c>
      <c r="E72" s="147">
        <v>5</v>
      </c>
      <c r="F72" s="157">
        <v>21</v>
      </c>
      <c r="H72" s="167">
        <f t="shared" si="40"/>
      </c>
      <c r="I72" s="166">
        <f t="shared" si="41"/>
      </c>
      <c r="J72" s="166">
        <f t="shared" si="42"/>
      </c>
      <c r="K72" s="166">
        <f t="shared" si="43"/>
      </c>
      <c r="L72" s="166">
        <f t="shared" si="44"/>
        <v>21</v>
      </c>
      <c r="M72" s="166">
        <f t="shared" si="45"/>
      </c>
      <c r="N72" s="166">
        <f t="shared" si="46"/>
      </c>
      <c r="O72" s="166">
        <f t="shared" si="47"/>
      </c>
      <c r="P72" s="166">
        <f t="shared" si="48"/>
      </c>
      <c r="Q72" s="166">
        <f t="shared" si="49"/>
      </c>
      <c r="R72" s="166">
        <f t="shared" si="50"/>
      </c>
      <c r="S72" s="166">
        <f t="shared" si="51"/>
      </c>
      <c r="T72" s="166">
        <f t="shared" si="52"/>
      </c>
      <c r="U72" s="166">
        <f t="shared" si="53"/>
      </c>
      <c r="V72" s="166">
        <f t="shared" si="54"/>
      </c>
      <c r="W72" s="166">
        <f t="shared" si="55"/>
      </c>
      <c r="X72" s="166">
        <f t="shared" si="56"/>
      </c>
      <c r="Y72" s="166">
        <f t="shared" si="57"/>
      </c>
      <c r="Z72" s="166">
        <f t="shared" si="58"/>
      </c>
      <c r="AA72" s="168">
        <f t="shared" si="59"/>
      </c>
    </row>
    <row r="73" spans="1:27" s="148" customFormat="1" ht="15.75">
      <c r="A73" s="156" t="s">
        <v>82</v>
      </c>
      <c r="B73" s="148" t="s">
        <v>124</v>
      </c>
      <c r="C73" s="147" t="s">
        <v>46</v>
      </c>
      <c r="D73" s="149">
        <v>1550</v>
      </c>
      <c r="E73" s="147">
        <v>6</v>
      </c>
      <c r="F73" s="157">
        <v>20</v>
      </c>
      <c r="H73" s="167">
        <f t="shared" si="40"/>
      </c>
      <c r="I73" s="166">
        <f t="shared" si="41"/>
      </c>
      <c r="J73" s="166">
        <f t="shared" si="42"/>
      </c>
      <c r="K73" s="166">
        <f t="shared" si="43"/>
      </c>
      <c r="L73" s="166">
        <f t="shared" si="44"/>
      </c>
      <c r="M73" s="166">
        <f t="shared" si="45"/>
      </c>
      <c r="N73" s="166">
        <f t="shared" si="46"/>
      </c>
      <c r="O73" s="166">
        <f t="shared" si="47"/>
      </c>
      <c r="P73" s="166">
        <f t="shared" si="48"/>
      </c>
      <c r="Q73" s="166">
        <f t="shared" si="49"/>
      </c>
      <c r="R73" s="166">
        <f t="shared" si="50"/>
      </c>
      <c r="S73" s="166">
        <f t="shared" si="51"/>
      </c>
      <c r="T73" s="166">
        <f t="shared" si="52"/>
      </c>
      <c r="U73" s="166">
        <f t="shared" si="53"/>
      </c>
      <c r="V73" s="166">
        <f t="shared" si="54"/>
      </c>
      <c r="W73" s="166">
        <f t="shared" si="55"/>
      </c>
      <c r="X73" s="166">
        <f t="shared" si="56"/>
      </c>
      <c r="Y73" s="166">
        <f t="shared" si="57"/>
        <v>20</v>
      </c>
      <c r="Z73" s="166">
        <f t="shared" si="58"/>
      </c>
      <c r="AA73" s="168">
        <f t="shared" si="59"/>
      </c>
    </row>
    <row r="74" spans="1:27" s="148" customFormat="1" ht="16.5" thickBot="1">
      <c r="A74" s="440" t="s">
        <v>82</v>
      </c>
      <c r="B74" s="441" t="s">
        <v>94</v>
      </c>
      <c r="C74" s="371" t="s">
        <v>74</v>
      </c>
      <c r="D74" s="442">
        <v>1558</v>
      </c>
      <c r="E74" s="371">
        <v>7</v>
      </c>
      <c r="F74" s="372">
        <v>19</v>
      </c>
      <c r="H74" s="167">
        <f t="shared" si="40"/>
      </c>
      <c r="I74" s="166">
        <f t="shared" si="41"/>
      </c>
      <c r="J74" s="166">
        <f t="shared" si="42"/>
      </c>
      <c r="K74" s="166">
        <f t="shared" si="43"/>
      </c>
      <c r="L74" s="166">
        <f t="shared" si="44"/>
      </c>
      <c r="M74" s="166">
        <f t="shared" si="45"/>
      </c>
      <c r="N74" s="166">
        <f t="shared" si="46"/>
      </c>
      <c r="O74" s="166">
        <f t="shared" si="47"/>
      </c>
      <c r="P74" s="166">
        <f t="shared" si="48"/>
      </c>
      <c r="Q74" s="166">
        <f t="shared" si="49"/>
      </c>
      <c r="R74" s="166">
        <f t="shared" si="50"/>
        <v>19</v>
      </c>
      <c r="S74" s="166">
        <f t="shared" si="51"/>
      </c>
      <c r="T74" s="166">
        <f t="shared" si="52"/>
      </c>
      <c r="U74" s="166">
        <f t="shared" si="53"/>
      </c>
      <c r="V74" s="166">
        <f t="shared" si="54"/>
      </c>
      <c r="W74" s="166">
        <f t="shared" si="55"/>
      </c>
      <c r="X74" s="166">
        <f t="shared" si="56"/>
      </c>
      <c r="Y74" s="166">
        <f t="shared" si="57"/>
      </c>
      <c r="Z74" s="166">
        <f t="shared" si="58"/>
      </c>
      <c r="AA74" s="168">
        <f t="shared" si="59"/>
      </c>
    </row>
    <row r="75" ht="16.5" thickBot="1">
      <c r="L75" s="150">
        <f t="shared" si="44"/>
      </c>
    </row>
    <row r="76" spans="7:27" ht="16.5" thickBot="1">
      <c r="G76" s="164" t="s">
        <v>13</v>
      </c>
      <c r="H76" s="169">
        <f aca="true" t="shared" si="60" ref="H76:AA76">SUM(H5:H74)</f>
        <v>0</v>
      </c>
      <c r="I76" s="169">
        <f t="shared" si="60"/>
        <v>133</v>
      </c>
      <c r="J76" s="169">
        <f t="shared" si="60"/>
        <v>111</v>
      </c>
      <c r="K76" s="169">
        <f t="shared" si="60"/>
        <v>0</v>
      </c>
      <c r="L76" s="169">
        <f t="shared" si="60"/>
        <v>208</v>
      </c>
      <c r="M76" s="169">
        <f t="shared" si="60"/>
        <v>0</v>
      </c>
      <c r="N76" s="169">
        <f t="shared" si="60"/>
        <v>0</v>
      </c>
      <c r="O76" s="169">
        <f t="shared" si="60"/>
        <v>0</v>
      </c>
      <c r="P76" s="169">
        <f t="shared" si="60"/>
        <v>0</v>
      </c>
      <c r="Q76" s="169">
        <f t="shared" si="60"/>
        <v>0</v>
      </c>
      <c r="R76" s="169">
        <f t="shared" si="60"/>
        <v>169</v>
      </c>
      <c r="S76" s="169">
        <f t="shared" si="60"/>
        <v>51</v>
      </c>
      <c r="T76" s="169">
        <f t="shared" si="60"/>
        <v>0</v>
      </c>
      <c r="U76" s="169">
        <f t="shared" si="60"/>
        <v>39</v>
      </c>
      <c r="V76" s="169">
        <f t="shared" si="60"/>
        <v>22</v>
      </c>
      <c r="W76" s="169">
        <f t="shared" si="60"/>
        <v>272</v>
      </c>
      <c r="X76" s="169">
        <f t="shared" si="60"/>
        <v>0</v>
      </c>
      <c r="Y76" s="169">
        <f t="shared" si="60"/>
        <v>282</v>
      </c>
      <c r="Z76" s="169">
        <f t="shared" si="60"/>
        <v>0</v>
      </c>
      <c r="AA76" s="169">
        <f t="shared" si="60"/>
        <v>0</v>
      </c>
    </row>
    <row r="77" spans="7:12" ht="16.5" thickBot="1">
      <c r="G77" s="155"/>
      <c r="L77" s="150">
        <f>IF($C77&lt;&gt;($L$4),"",$F77)</f>
      </c>
    </row>
    <row r="78" spans="4:27" s="145" customFormat="1" ht="16.5" thickBot="1">
      <c r="D78" s="146"/>
      <c r="G78" s="165" t="s">
        <v>85</v>
      </c>
      <c r="H78" s="170"/>
      <c r="I78" s="171">
        <v>5</v>
      </c>
      <c r="J78" s="171">
        <v>6</v>
      </c>
      <c r="K78" s="171"/>
      <c r="L78" s="171">
        <v>3</v>
      </c>
      <c r="M78" s="171"/>
      <c r="N78" s="171"/>
      <c r="O78" s="171"/>
      <c r="P78" s="171"/>
      <c r="Q78" s="171"/>
      <c r="R78" s="171">
        <v>4</v>
      </c>
      <c r="S78" s="171">
        <v>7</v>
      </c>
      <c r="T78" s="171"/>
      <c r="U78" s="171">
        <v>8</v>
      </c>
      <c r="V78" s="171">
        <v>9</v>
      </c>
      <c r="W78" s="171">
        <v>2</v>
      </c>
      <c r="X78" s="171"/>
      <c r="Y78" s="171">
        <v>1</v>
      </c>
      <c r="Z78" s="171"/>
      <c r="AA78" s="172"/>
    </row>
  </sheetData>
  <sheetProtection selectLockedCells="1" selectUnlockedCells="1"/>
  <mergeCells count="2">
    <mergeCell ref="A1:F1"/>
    <mergeCell ref="A2:F2"/>
  </mergeCells>
  <printOptions horizontalCentered="1"/>
  <pageMargins left="0.19652777777777777" right="0.19652777777777777" top="0.75" bottom="0.5902777777777778" header="0.3" footer="0.39375"/>
  <pageSetup horizontalDpi="300" verticalDpi="300" orientation="portrait" paperSize="9" r:id="rId1"/>
  <headerFooter alignWithMargins="0">
    <oddHeader>&amp;L&amp;"Times New Roman,Gras"FSGT Ile de France&amp;C&amp;"Times New Roman,Gras"CHALLENGE GUIMIER JEUNES
1er tour</oddHeader>
    <oddFooter>&amp;CPage &amp;P de &amp;N</oddFooter>
  </headerFooter>
  <rowBreaks count="1" manualBreakCount="1">
    <brk id="44" max="255" man="1"/>
  </rowBreaks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M39"/>
  <sheetViews>
    <sheetView showZeros="0" tabSelected="1" zoomScale="84" zoomScaleNormal="84" workbookViewId="0" topLeftCell="A1">
      <selection activeCell="L34" sqref="L34"/>
    </sheetView>
  </sheetViews>
  <sheetFormatPr defaultColWidth="11.00390625" defaultRowHeight="15.75"/>
  <cols>
    <col min="1" max="1" width="23.625" style="77" customWidth="1"/>
    <col min="2" max="2" width="8.75390625" style="77" customWidth="1"/>
    <col min="3" max="20" width="7.125" style="77" customWidth="1"/>
    <col min="21" max="21" width="6.125" style="77" customWidth="1"/>
    <col min="22" max="22" width="6.625" style="76" customWidth="1"/>
    <col min="23" max="16384" width="11.00390625" style="77" customWidth="1"/>
  </cols>
  <sheetData>
    <row r="1" spans="1:22" s="75" customFormat="1" ht="18.75">
      <c r="A1" s="132" t="s">
        <v>609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</row>
    <row r="2" ht="13.5" thickBot="1"/>
    <row r="3" spans="1:21" s="139" customFormat="1" ht="16.5" thickBot="1">
      <c r="A3" s="246" t="s">
        <v>51</v>
      </c>
      <c r="B3" s="247"/>
      <c r="C3" s="248" t="s">
        <v>64</v>
      </c>
      <c r="D3" s="248" t="s">
        <v>44</v>
      </c>
      <c r="E3" s="248" t="s">
        <v>224</v>
      </c>
      <c r="F3" s="248" t="s">
        <v>77</v>
      </c>
      <c r="G3" s="248" t="s">
        <v>62</v>
      </c>
      <c r="H3" s="247"/>
      <c r="I3" s="248" t="s">
        <v>150</v>
      </c>
      <c r="J3" s="248" t="s">
        <v>50</v>
      </c>
      <c r="K3" s="248" t="s">
        <v>47</v>
      </c>
      <c r="L3" s="248" t="s">
        <v>74</v>
      </c>
      <c r="M3" s="248" t="s">
        <v>78</v>
      </c>
      <c r="N3" s="248" t="s">
        <v>63</v>
      </c>
      <c r="O3" s="248" t="s">
        <v>58</v>
      </c>
      <c r="P3" s="248" t="s">
        <v>45</v>
      </c>
      <c r="Q3" s="248" t="s">
        <v>48</v>
      </c>
      <c r="R3" s="248" t="s">
        <v>49</v>
      </c>
      <c r="S3" s="248" t="s">
        <v>46</v>
      </c>
      <c r="T3" s="248" t="s">
        <v>61</v>
      </c>
      <c r="U3" s="249" t="s">
        <v>92</v>
      </c>
    </row>
    <row r="4" spans="1:21" s="76" customFormat="1" ht="18.75">
      <c r="A4" s="432" t="s">
        <v>65</v>
      </c>
      <c r="B4" s="255"/>
      <c r="C4" s="256">
        <f>'Relais  2ème Tour'!I76</f>
        <v>133</v>
      </c>
      <c r="D4" s="256">
        <f>'Relais  2ème Tour'!J76</f>
        <v>111</v>
      </c>
      <c r="E4" s="256">
        <f>'Relais  2ème Tour'!K76</f>
        <v>0</v>
      </c>
      <c r="F4" s="256">
        <f>'Relais  2ème Tour'!L76</f>
        <v>208</v>
      </c>
      <c r="G4" s="256">
        <f>'Relais  2ème Tour'!M76</f>
        <v>0</v>
      </c>
      <c r="H4" s="255"/>
      <c r="I4" s="256">
        <f>'Relais  2ème Tour'!O76</f>
        <v>0</v>
      </c>
      <c r="J4" s="255"/>
      <c r="K4" s="256">
        <f>'Relais  2ème Tour'!Q76</f>
        <v>0</v>
      </c>
      <c r="L4" s="256">
        <f>'Relais  2ème Tour'!R76</f>
        <v>169</v>
      </c>
      <c r="M4" s="256">
        <f>'Relais  2ème Tour'!S76</f>
        <v>51</v>
      </c>
      <c r="N4" s="256">
        <f>'Relais  2ème Tour'!T76</f>
        <v>0</v>
      </c>
      <c r="O4" s="256">
        <f>'Relais  2ème Tour'!U76</f>
        <v>39</v>
      </c>
      <c r="P4" s="256">
        <f>'Relais  2ème Tour'!V76</f>
        <v>22</v>
      </c>
      <c r="Q4" s="256">
        <f>'Relais  2ème Tour'!W76</f>
        <v>272</v>
      </c>
      <c r="R4" s="257"/>
      <c r="S4" s="256">
        <f>'Relais  2ème Tour'!Y76</f>
        <v>282</v>
      </c>
      <c r="T4" s="256">
        <f>'Relais  2ème Tour'!Z76</f>
        <v>0</v>
      </c>
      <c r="U4" s="258">
        <f>'Relais  2ème Tour'!AA76</f>
        <v>0</v>
      </c>
    </row>
    <row r="5" spans="1:39" s="76" customFormat="1" ht="18.75">
      <c r="A5" s="259" t="s">
        <v>52</v>
      </c>
      <c r="B5" s="250">
        <f>'MoM 2ème Tour'!V76</f>
        <v>0</v>
      </c>
      <c r="C5" s="251">
        <f>'MoF 2ème Tour'!W65</f>
        <v>205</v>
      </c>
      <c r="D5" s="251">
        <f>'MoF 2ème Tour'!X65</f>
        <v>101</v>
      </c>
      <c r="E5" s="251">
        <f>'MoF 2ème Tour'!Y65</f>
        <v>0</v>
      </c>
      <c r="F5" s="251">
        <f>'MoF 2ème Tour'!Z65</f>
        <v>425</v>
      </c>
      <c r="G5" s="251">
        <f>'MoF 2ème Tour'!AA65</f>
        <v>0</v>
      </c>
      <c r="H5" s="250">
        <f>'MoM 2ème Tour'!AB76</f>
        <v>0</v>
      </c>
      <c r="I5" s="251">
        <f>'MoF 2ème Tour'!AC65</f>
        <v>23</v>
      </c>
      <c r="J5" s="250">
        <f>'MoM 2ème Tour'!AD76</f>
        <v>0</v>
      </c>
      <c r="K5" s="251">
        <f>'MoF 2ème Tour'!AE65</f>
        <v>0</v>
      </c>
      <c r="L5" s="251">
        <f>'MoF 2ème Tour'!AF65</f>
        <v>191</v>
      </c>
      <c r="M5" s="251">
        <f>'MoF 2ème Tour'!AG65</f>
        <v>38</v>
      </c>
      <c r="N5" s="251">
        <f>'MoF 2ème Tour'!AH65</f>
        <v>0</v>
      </c>
      <c r="O5" s="251">
        <f>'MoF 2ème Tour'!AI65</f>
        <v>0</v>
      </c>
      <c r="P5" s="251">
        <f>'MoF 2ème Tour'!AJ65</f>
        <v>105</v>
      </c>
      <c r="Q5" s="251">
        <f>'MoF 2ème Tour'!AK65</f>
        <v>207</v>
      </c>
      <c r="R5" s="252"/>
      <c r="S5" s="251">
        <f>'MoF 2ème Tour'!AM65</f>
        <v>390</v>
      </c>
      <c r="T5" s="251">
        <f>'MoF 2ème Tour'!AN65</f>
        <v>79</v>
      </c>
      <c r="U5" s="140">
        <f>'MoF 2ème Tour'!AO65</f>
        <v>0</v>
      </c>
      <c r="W5" s="176"/>
      <c r="X5" s="176"/>
      <c r="Y5" s="176"/>
      <c r="Z5" s="176"/>
      <c r="AA5" s="176"/>
      <c r="AB5" s="176"/>
      <c r="AC5" s="176"/>
      <c r="AD5" s="177"/>
      <c r="AE5" s="177"/>
      <c r="AF5" s="177"/>
      <c r="AG5" s="177"/>
      <c r="AH5" s="177"/>
      <c r="AI5" s="177"/>
      <c r="AJ5" s="177"/>
      <c r="AK5" s="177"/>
      <c r="AL5" s="177"/>
      <c r="AM5" s="177"/>
    </row>
    <row r="6" spans="1:21" s="76" customFormat="1" ht="18.75">
      <c r="A6" s="259" t="s">
        <v>53</v>
      </c>
      <c r="B6" s="250">
        <f>'MoF 2ème Tour'!V65</f>
        <v>0</v>
      </c>
      <c r="C6" s="251">
        <f>'MoM 2ème Tour'!W76</f>
        <v>200</v>
      </c>
      <c r="D6" s="251">
        <f>'MoM 2ème Tour'!X76</f>
        <v>188</v>
      </c>
      <c r="E6" s="251">
        <f>'MoM 2ème Tour'!Y76</f>
        <v>0</v>
      </c>
      <c r="F6" s="251">
        <f>'MoM 2ème Tour'!Z76</f>
        <v>649</v>
      </c>
      <c r="G6" s="251">
        <f>'MoM 2ème Tour'!AA76</f>
        <v>0</v>
      </c>
      <c r="H6" s="250">
        <f>'MoF 2ème Tour'!AB65</f>
        <v>0</v>
      </c>
      <c r="I6" s="251">
        <f>'MoM 2ème Tour'!AC76</f>
        <v>37</v>
      </c>
      <c r="J6" s="250">
        <f>'MoF 2ème Tour'!AD65</f>
        <v>0</v>
      </c>
      <c r="K6" s="251">
        <f>'MoM 2ème Tour'!AE76</f>
        <v>0</v>
      </c>
      <c r="L6" s="251">
        <f>'MoM 2ème Tour'!AF76</f>
        <v>244</v>
      </c>
      <c r="M6" s="251">
        <f>'MoM 2ème Tour'!AG76</f>
        <v>129</v>
      </c>
      <c r="N6" s="251">
        <f>'MoM 2ème Tour'!AH76</f>
        <v>0</v>
      </c>
      <c r="O6" s="251">
        <f>'MoM 2ème Tour'!AI76</f>
        <v>114</v>
      </c>
      <c r="P6" s="251">
        <f>'MoM 2ème Tour'!AJ76</f>
        <v>0</v>
      </c>
      <c r="Q6" s="251">
        <f>'MoM 2ème Tour'!AK76</f>
        <v>656</v>
      </c>
      <c r="R6" s="252"/>
      <c r="S6" s="251">
        <f>'MoM 2ème Tour'!AM76</f>
        <v>164</v>
      </c>
      <c r="T6" s="251">
        <f>'MoM 2ème Tour'!AN76</f>
        <v>0</v>
      </c>
      <c r="U6" s="140">
        <f>'MoM 2ème Tour'!AO76</f>
        <v>40</v>
      </c>
    </row>
    <row r="7" spans="1:21" s="76" customFormat="1" ht="18.75">
      <c r="A7" s="259" t="s">
        <v>54</v>
      </c>
      <c r="B7" s="250">
        <f>'PoF 2ème Tour'!Z83</f>
        <v>0</v>
      </c>
      <c r="C7" s="251">
        <f>'PoF 2ème Tour'!AA83</f>
        <v>223</v>
      </c>
      <c r="D7" s="251">
        <f>'PoF 2ème Tour'!AB83</f>
        <v>170</v>
      </c>
      <c r="E7" s="251">
        <f>'PoF 2ème Tour'!AC83</f>
        <v>0</v>
      </c>
      <c r="F7" s="251">
        <f>'PoF 2ème Tour'!AD83</f>
        <v>42</v>
      </c>
      <c r="G7" s="251">
        <f>'PoF 2ème Tour'!AE83</f>
        <v>0</v>
      </c>
      <c r="H7" s="250">
        <f>'PoF 2ème Tour'!AF83</f>
        <v>0</v>
      </c>
      <c r="I7" s="251">
        <f>'PoF 2ème Tour'!AG83</f>
        <v>43</v>
      </c>
      <c r="J7" s="250">
        <f>'PoF 2ème Tour'!AH83</f>
        <v>0</v>
      </c>
      <c r="K7" s="251">
        <f>'PoF 2ème Tour'!AI83</f>
        <v>0</v>
      </c>
      <c r="L7" s="251">
        <f>'PoF 2ème Tour'!AJ83</f>
        <v>372</v>
      </c>
      <c r="M7" s="251">
        <f>'PoF 2ème Tour'!AK83</f>
        <v>119</v>
      </c>
      <c r="N7" s="251">
        <f>'PoF 2ème Tour'!AL83</f>
        <v>110</v>
      </c>
      <c r="O7" s="251">
        <f>'PoF 2ème Tour'!AM83</f>
        <v>140</v>
      </c>
      <c r="P7" s="251">
        <f>'PoF 2ème Tour'!AN83</f>
        <v>181</v>
      </c>
      <c r="Q7" s="251">
        <f>'PoF 2ème Tour'!AO83</f>
        <v>434</v>
      </c>
      <c r="R7" s="252"/>
      <c r="S7" s="251">
        <f>'PoF 2ème Tour'!AQ83</f>
        <v>422</v>
      </c>
      <c r="T7" s="251">
        <f>'PoF 2ème Tour'!AR83</f>
        <v>53</v>
      </c>
      <c r="U7" s="140">
        <f>'PoF 2ème Tour'!AS83</f>
        <v>27</v>
      </c>
    </row>
    <row r="8" spans="1:21" s="76" customFormat="1" ht="18.75">
      <c r="A8" s="259" t="s">
        <v>55</v>
      </c>
      <c r="B8" s="250">
        <f>'PoM 2ème Tour'!Z71</f>
        <v>0</v>
      </c>
      <c r="C8" s="251">
        <f>'PoM 2ème Tour'!AA71</f>
        <v>234</v>
      </c>
      <c r="D8" s="251">
        <f>'PoM 2ème Tour'!AB71</f>
        <v>329</v>
      </c>
      <c r="E8" s="251">
        <f>'PoM 2ème Tour'!AC71</f>
        <v>0</v>
      </c>
      <c r="F8" s="251">
        <f>'PoM 2ème Tour'!AD71</f>
        <v>315</v>
      </c>
      <c r="G8" s="251">
        <f>'PoM 2ème Tour'!AE71</f>
        <v>0</v>
      </c>
      <c r="H8" s="250">
        <f>'PoM 2ème Tour'!AF71</f>
        <v>0</v>
      </c>
      <c r="I8" s="251">
        <f>'PoM 2ème Tour'!AG71</f>
        <v>38</v>
      </c>
      <c r="J8" s="250">
        <f>'PoM 2ème Tour'!AH71</f>
        <v>0</v>
      </c>
      <c r="K8" s="251">
        <f>'PoM 2ème Tour'!AI71</f>
        <v>0</v>
      </c>
      <c r="L8" s="251">
        <f>'PoM 2ème Tour'!AJ71</f>
        <v>512</v>
      </c>
      <c r="M8" s="251">
        <f>'PoM 2ème Tour'!AK71</f>
        <v>129</v>
      </c>
      <c r="N8" s="251">
        <f>'PoM 2ème Tour'!AL71</f>
        <v>125</v>
      </c>
      <c r="O8" s="251">
        <f>'PoM 2ème Tour'!AM71</f>
        <v>253</v>
      </c>
      <c r="P8" s="251">
        <f>'PoM 2ème Tour'!AN71</f>
        <v>41</v>
      </c>
      <c r="Q8" s="251">
        <f>'PoM 2ème Tour'!AO71</f>
        <v>477</v>
      </c>
      <c r="R8" s="252"/>
      <c r="S8" s="251">
        <f>'PoM 2ème Tour'!AQ71</f>
        <v>256</v>
      </c>
      <c r="T8" s="251">
        <f>'PoM 2ème Tour'!AR71</f>
        <v>39</v>
      </c>
      <c r="U8" s="140">
        <f>'PoM 2ème Tour'!AS71</f>
        <v>0</v>
      </c>
    </row>
    <row r="9" spans="1:21" s="76" customFormat="1" ht="18.75">
      <c r="A9" s="259" t="s">
        <v>56</v>
      </c>
      <c r="B9" s="250">
        <f>'BeF 2ème Tour'!Z70</f>
        <v>0</v>
      </c>
      <c r="C9" s="251">
        <f>'BeF 2ème Tour'!AA70</f>
        <v>212</v>
      </c>
      <c r="D9" s="251">
        <f>'BeF 2ème Tour'!AB70</f>
        <v>0</v>
      </c>
      <c r="E9" s="251">
        <f>'BeF 2ème Tour'!AC70</f>
        <v>0</v>
      </c>
      <c r="F9" s="251">
        <f>'BeF 2ème Tour'!AD70</f>
        <v>220</v>
      </c>
      <c r="G9" s="251">
        <f>'BeF 2ème Tour'!AE70</f>
        <v>79</v>
      </c>
      <c r="H9" s="250">
        <f>'BeF 2ème Tour'!AF70</f>
        <v>0</v>
      </c>
      <c r="I9" s="251">
        <f>'BeF 2ème Tour'!AG70</f>
        <v>12</v>
      </c>
      <c r="J9" s="250">
        <f>'BeF 2ème Tour'!AH70</f>
        <v>0</v>
      </c>
      <c r="K9" s="251">
        <f>'BeF 2ème Tour'!AI70</f>
        <v>0</v>
      </c>
      <c r="L9" s="251">
        <f>'BeF 2ème Tour'!AJ70</f>
        <v>134</v>
      </c>
      <c r="M9" s="251">
        <f>'BeF 2ème Tour'!AK70</f>
        <v>103</v>
      </c>
      <c r="N9" s="251">
        <f>'BeF 2ème Tour'!AL70</f>
        <v>134</v>
      </c>
      <c r="O9" s="251">
        <f>'BeF 2ème Tour'!AM70</f>
        <v>35</v>
      </c>
      <c r="P9" s="251">
        <f>'BeF 2ème Tour'!AN70</f>
        <v>91</v>
      </c>
      <c r="Q9" s="251">
        <f>'BeF 2ème Tour'!AO70</f>
        <v>456</v>
      </c>
      <c r="R9" s="252"/>
      <c r="S9" s="251">
        <f>'BeF 2ème Tour'!AQ70</f>
        <v>582</v>
      </c>
      <c r="T9" s="251">
        <f>'BeF 2ème Tour'!AR70</f>
        <v>19</v>
      </c>
      <c r="U9" s="140">
        <f>'BeF 2ème Tour'!AS70</f>
        <v>0</v>
      </c>
    </row>
    <row r="10" spans="1:21" s="76" customFormat="1" ht="18.75">
      <c r="A10" s="259" t="s">
        <v>57</v>
      </c>
      <c r="B10" s="250">
        <f>'BeM 2ème Tour'!Z46</f>
        <v>0</v>
      </c>
      <c r="C10" s="251">
        <f>'BeM 2ème Tour'!AA46</f>
        <v>118</v>
      </c>
      <c r="D10" s="251">
        <f>'BeM 2ème Tour'!AB46</f>
        <v>0</v>
      </c>
      <c r="E10" s="251">
        <f>'BeM 2ème Tour'!AC46</f>
        <v>0</v>
      </c>
      <c r="F10" s="251">
        <f>'BeM 2ème Tour'!AD46</f>
        <v>202</v>
      </c>
      <c r="G10" s="251">
        <f>'BeM 2ème Tour'!AE46</f>
        <v>29</v>
      </c>
      <c r="H10" s="250">
        <f>'BeM 2ème Tour'!AF46</f>
        <v>0</v>
      </c>
      <c r="I10" s="251">
        <f>'BeM 2ème Tour'!AG46</f>
        <v>0</v>
      </c>
      <c r="J10" s="250">
        <f>'BeM 2ème Tour'!AH46</f>
        <v>0</v>
      </c>
      <c r="K10" s="251">
        <f>'BeM 2ème Tour'!AI46</f>
        <v>0</v>
      </c>
      <c r="L10" s="251">
        <f>'BeM 2ème Tour'!AJ46</f>
        <v>163</v>
      </c>
      <c r="M10" s="251">
        <f>'BeM 2ème Tour'!AK46</f>
        <v>20</v>
      </c>
      <c r="N10" s="251">
        <f>'BeM 2ème Tour'!AL46</f>
        <v>37</v>
      </c>
      <c r="O10" s="251">
        <f>'BeM 2ème Tour'!AM46</f>
        <v>91</v>
      </c>
      <c r="P10" s="251">
        <f>'BeM 2ème Tour'!AN46</f>
        <v>0</v>
      </c>
      <c r="Q10" s="251">
        <f>'BeM 2ème Tour'!AO46</f>
        <v>213</v>
      </c>
      <c r="R10" s="252"/>
      <c r="S10" s="251">
        <f>'BeM 2ème Tour'!AQ46</f>
        <v>465</v>
      </c>
      <c r="T10" s="251">
        <f>'BeM 2ème Tour'!AR46</f>
        <v>35</v>
      </c>
      <c r="U10" s="140">
        <f>'BeM 2ème Tour'!AS46</f>
        <v>35</v>
      </c>
    </row>
    <row r="11" spans="1:21" s="198" customFormat="1" ht="18.75">
      <c r="A11" s="259" t="s">
        <v>43</v>
      </c>
      <c r="B11" s="253">
        <f>SUM(B4:B10)</f>
        <v>0</v>
      </c>
      <c r="C11" s="254">
        <f>SUM(C4:C10)</f>
        <v>1325</v>
      </c>
      <c r="D11" s="254">
        <f aca="true" t="shared" si="0" ref="D11:U11">SUM(D4:D10)</f>
        <v>899</v>
      </c>
      <c r="E11" s="254">
        <f t="shared" si="0"/>
        <v>0</v>
      </c>
      <c r="F11" s="254">
        <f t="shared" si="0"/>
        <v>2061</v>
      </c>
      <c r="G11" s="254">
        <f t="shared" si="0"/>
        <v>108</v>
      </c>
      <c r="H11" s="253">
        <f>SUM(H4:H10)</f>
        <v>0</v>
      </c>
      <c r="I11" s="254">
        <f t="shared" si="0"/>
        <v>153</v>
      </c>
      <c r="J11" s="253">
        <f>SUM(J4:J10)</f>
        <v>0</v>
      </c>
      <c r="K11" s="254">
        <f t="shared" si="0"/>
        <v>0</v>
      </c>
      <c r="L11" s="254">
        <f t="shared" si="0"/>
        <v>1785</v>
      </c>
      <c r="M11" s="254">
        <f t="shared" si="0"/>
        <v>589</v>
      </c>
      <c r="N11" s="254">
        <f t="shared" si="0"/>
        <v>406</v>
      </c>
      <c r="O11" s="254">
        <f t="shared" si="0"/>
        <v>672</v>
      </c>
      <c r="P11" s="254">
        <f t="shared" si="0"/>
        <v>440</v>
      </c>
      <c r="Q11" s="254">
        <f t="shared" si="0"/>
        <v>2715</v>
      </c>
      <c r="R11" s="252"/>
      <c r="S11" s="254">
        <f t="shared" si="0"/>
        <v>2561</v>
      </c>
      <c r="T11" s="254">
        <f t="shared" si="0"/>
        <v>225</v>
      </c>
      <c r="U11" s="260">
        <f t="shared" si="0"/>
        <v>102</v>
      </c>
    </row>
    <row r="12" spans="1:21" s="139" customFormat="1" ht="19.5" thickBot="1">
      <c r="A12" s="429" t="s">
        <v>12</v>
      </c>
      <c r="B12" s="261"/>
      <c r="C12" s="262"/>
      <c r="D12" s="262"/>
      <c r="E12" s="262"/>
      <c r="F12" s="262"/>
      <c r="G12" s="262"/>
      <c r="H12" s="261"/>
      <c r="I12" s="262"/>
      <c r="J12" s="261"/>
      <c r="K12" s="262"/>
      <c r="L12" s="262"/>
      <c r="M12" s="262"/>
      <c r="N12" s="262"/>
      <c r="O12" s="262"/>
      <c r="P12" s="262"/>
      <c r="Q12" s="262"/>
      <c r="R12" s="261"/>
      <c r="S12" s="262"/>
      <c r="T12" s="261"/>
      <c r="U12" s="263"/>
    </row>
    <row r="13" ht="12.75"/>
    <row r="14" spans="1:22" s="75" customFormat="1" ht="18.75">
      <c r="A14" s="132" t="s">
        <v>724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</row>
    <row r="15" ht="13.5" thickBot="1"/>
    <row r="16" spans="1:22" s="139" customFormat="1" ht="16.5" thickBot="1">
      <c r="A16" s="446" t="str">
        <f>A3</f>
        <v>CATEGORIES</v>
      </c>
      <c r="B16" s="446">
        <f aca="true" t="shared" si="1" ref="B16:V16">B3</f>
        <v>0</v>
      </c>
      <c r="C16" s="446" t="str">
        <f t="shared" si="1"/>
        <v>ABDO</v>
      </c>
      <c r="D16" s="446" t="str">
        <f t="shared" si="1"/>
        <v>ACB</v>
      </c>
      <c r="E16" s="446" t="str">
        <f t="shared" si="1"/>
        <v>LGA</v>
      </c>
      <c r="F16" s="446" t="str">
        <f t="shared" si="1"/>
        <v>ASGB</v>
      </c>
      <c r="G16" s="446" t="str">
        <f t="shared" si="1"/>
        <v>BMSA</v>
      </c>
      <c r="H16" s="446">
        <f t="shared" si="1"/>
        <v>0</v>
      </c>
      <c r="I16" s="446" t="str">
        <f t="shared" si="1"/>
        <v>CMAA</v>
      </c>
      <c r="J16" s="446" t="str">
        <f t="shared" si="1"/>
        <v>COMA</v>
      </c>
      <c r="K16" s="446" t="str">
        <f t="shared" si="1"/>
        <v>CSB</v>
      </c>
      <c r="L16" s="446" t="str">
        <f t="shared" si="1"/>
        <v>NLSA</v>
      </c>
      <c r="M16" s="446" t="str">
        <f t="shared" si="1"/>
        <v>ESS</v>
      </c>
      <c r="N16" s="446" t="str">
        <f t="shared" si="1"/>
        <v>ESV</v>
      </c>
      <c r="O16" s="446" t="str">
        <f t="shared" si="1"/>
        <v>ESC XV</v>
      </c>
      <c r="P16" s="446" t="str">
        <f t="shared" si="1"/>
        <v>SDUS</v>
      </c>
      <c r="Q16" s="446" t="str">
        <f t="shared" si="1"/>
        <v>TAC</v>
      </c>
      <c r="R16" s="446" t="str">
        <f t="shared" si="1"/>
        <v>USI</v>
      </c>
      <c r="S16" s="446" t="str">
        <f t="shared" si="1"/>
        <v>USMA</v>
      </c>
      <c r="T16" s="446" t="str">
        <f t="shared" si="1"/>
        <v>USOB</v>
      </c>
      <c r="U16" s="446" t="str">
        <f t="shared" si="1"/>
        <v>VMA</v>
      </c>
      <c r="V16" s="446">
        <f t="shared" si="1"/>
        <v>0</v>
      </c>
    </row>
    <row r="17" spans="1:22" s="76" customFormat="1" ht="13.5" thickTop="1">
      <c r="A17" s="447" t="s">
        <v>52</v>
      </c>
      <c r="B17" s="448"/>
      <c r="C17" s="251">
        <f>'MoF 2ème Tour'!W67</f>
        <v>7</v>
      </c>
      <c r="D17" s="251">
        <f>'MoF 2ème Tour'!X67</f>
        <v>5</v>
      </c>
      <c r="E17" s="251">
        <f>'MoF 2ème Tour'!Y67</f>
        <v>0</v>
      </c>
      <c r="F17" s="251">
        <f>'MoF 2ème Tour'!Z67</f>
        <v>17</v>
      </c>
      <c r="G17" s="251">
        <f>'MoF 2ème Tour'!AA67</f>
        <v>0</v>
      </c>
      <c r="H17" s="251">
        <f>'MoF 2ème Tour'!AB67</f>
        <v>0</v>
      </c>
      <c r="I17" s="251">
        <f>'MoF 2ème Tour'!AC67</f>
        <v>1</v>
      </c>
      <c r="J17" s="251">
        <f>'MoF 2ème Tour'!AD67</f>
        <v>0</v>
      </c>
      <c r="K17" s="251">
        <f>'MoF 2ème Tour'!AE67</f>
        <v>0</v>
      </c>
      <c r="L17" s="251">
        <f>'MoF 2ème Tour'!AF67</f>
        <v>7</v>
      </c>
      <c r="M17" s="251">
        <f>'MoF 2ème Tour'!AG67</f>
        <v>1</v>
      </c>
      <c r="N17" s="251">
        <f>'MoF 2ème Tour'!AH67</f>
        <v>0</v>
      </c>
      <c r="O17" s="251">
        <f>'MoF 2ème Tour'!AI67</f>
        <v>0</v>
      </c>
      <c r="P17" s="251">
        <f>'MoF 2ème Tour'!AJ67</f>
        <v>3</v>
      </c>
      <c r="Q17" s="251">
        <f>'MoF 2ème Tour'!AK67</f>
        <v>6</v>
      </c>
      <c r="R17" s="251">
        <f>'MoF 2ème Tour'!AL67</f>
        <v>0</v>
      </c>
      <c r="S17" s="251">
        <f>'MoF 2ème Tour'!AM67</f>
        <v>10</v>
      </c>
      <c r="T17" s="251">
        <f>'MoF 2ème Tour'!AN67</f>
        <v>2</v>
      </c>
      <c r="U17" s="251">
        <f>'MoF 2ème Tour'!AO67</f>
        <v>0</v>
      </c>
      <c r="V17" s="140">
        <f aca="true" t="shared" si="2" ref="V17:V22">SUM(B17:U17)</f>
        <v>59</v>
      </c>
    </row>
    <row r="18" spans="1:22" s="76" customFormat="1" ht="12.75">
      <c r="A18" s="449" t="s">
        <v>53</v>
      </c>
      <c r="B18" s="450"/>
      <c r="C18" s="251">
        <f>'MoM 2ème Tour'!W78</f>
        <v>6</v>
      </c>
      <c r="D18" s="251">
        <f>'MoM 2ème Tour'!X78</f>
        <v>5</v>
      </c>
      <c r="E18" s="251">
        <f>'MoM 2ème Tour'!Y78</f>
        <v>0</v>
      </c>
      <c r="F18" s="251">
        <f>'MoM 2ème Tour'!Z78</f>
        <v>21</v>
      </c>
      <c r="G18" s="251">
        <f>'MoM 2ème Tour'!AA78</f>
        <v>0</v>
      </c>
      <c r="H18" s="251">
        <f>'MoM 2ème Tour'!AB78</f>
        <v>0</v>
      </c>
      <c r="I18" s="251">
        <f>'MoM 2ème Tour'!AC78</f>
        <v>1</v>
      </c>
      <c r="J18" s="251">
        <f>'MoM 2ème Tour'!AD78</f>
        <v>0</v>
      </c>
      <c r="K18" s="251">
        <f>'MoM 2ème Tour'!AE78</f>
        <v>0</v>
      </c>
      <c r="L18" s="251">
        <f>'MoM 2ème Tour'!AF78</f>
        <v>6</v>
      </c>
      <c r="M18" s="251">
        <f>'MoM 2ème Tour'!AG78</f>
        <v>5</v>
      </c>
      <c r="N18" s="251">
        <f>'MoM 2ème Tour'!AH78</f>
        <v>0</v>
      </c>
      <c r="O18" s="251">
        <f>'MoM 2ème Tour'!AI78</f>
        <v>3</v>
      </c>
      <c r="P18" s="251">
        <f>'MoM 2ème Tour'!AJ78</f>
        <v>0</v>
      </c>
      <c r="Q18" s="251">
        <f>'MoM 2ème Tour'!AK78</f>
        <v>17</v>
      </c>
      <c r="R18" s="251">
        <f>'MoM 2ème Tour'!AL78</f>
        <v>0</v>
      </c>
      <c r="S18" s="251">
        <f>'MoM 2ème Tour'!AM78</f>
        <v>4</v>
      </c>
      <c r="T18" s="251">
        <f>'MoM 2ème Tour'!AN78</f>
        <v>0</v>
      </c>
      <c r="U18" s="251">
        <f>'MoM 2ème Tour'!AO78</f>
        <v>2</v>
      </c>
      <c r="V18" s="140">
        <f t="shared" si="2"/>
        <v>70</v>
      </c>
    </row>
    <row r="19" spans="1:22" s="76" customFormat="1" ht="12.75">
      <c r="A19" s="449" t="s">
        <v>54</v>
      </c>
      <c r="B19" s="450">
        <f>'[3]PoF 1er Tour'!Z113</f>
        <v>0</v>
      </c>
      <c r="C19" s="450">
        <f>'PoF 2ème Tour'!AA85</f>
        <v>9</v>
      </c>
      <c r="D19" s="450">
        <f>'PoF 2ème Tour'!AB85</f>
        <v>5</v>
      </c>
      <c r="E19" s="450">
        <f>'PoF 2ème Tour'!AC85</f>
        <v>0</v>
      </c>
      <c r="F19" s="450">
        <f>'PoF 2ème Tour'!AD85</f>
        <v>2</v>
      </c>
      <c r="G19" s="450">
        <f>'PoF 2ème Tour'!AE85</f>
        <v>0</v>
      </c>
      <c r="H19" s="450">
        <f>'PoF 2ème Tour'!AF85</f>
        <v>0</v>
      </c>
      <c r="I19" s="450">
        <f>'PoF 2ème Tour'!AG85</f>
        <v>3</v>
      </c>
      <c r="J19" s="450">
        <f>'PoF 2ème Tour'!AH85</f>
        <v>0</v>
      </c>
      <c r="K19" s="450">
        <f>'PoF 2ème Tour'!AI85</f>
        <v>0</v>
      </c>
      <c r="L19" s="450">
        <f>'PoF 2ème Tour'!AJ85</f>
        <v>13</v>
      </c>
      <c r="M19" s="450">
        <f>'PoF 2ème Tour'!AK85</f>
        <v>4</v>
      </c>
      <c r="N19" s="450">
        <f>'PoF 2ème Tour'!AL85</f>
        <v>3</v>
      </c>
      <c r="O19" s="450">
        <f>'PoF 2ème Tour'!AM85</f>
        <v>4</v>
      </c>
      <c r="P19" s="450">
        <f>'PoF 2ème Tour'!AN85</f>
        <v>6</v>
      </c>
      <c r="Q19" s="450">
        <f>'PoF 2ème Tour'!AO85</f>
        <v>12</v>
      </c>
      <c r="R19" s="450">
        <f>'PoF 2ème Tour'!AP85</f>
        <v>0</v>
      </c>
      <c r="S19" s="450">
        <f>'PoF 2ème Tour'!AQ85</f>
        <v>11</v>
      </c>
      <c r="T19" s="450">
        <f>'PoF 2ème Tour'!AR85</f>
        <v>2</v>
      </c>
      <c r="U19" s="450">
        <f>'PoF 2ème Tour'!AS85</f>
        <v>1</v>
      </c>
      <c r="V19" s="140">
        <f t="shared" si="2"/>
        <v>75</v>
      </c>
    </row>
    <row r="20" spans="1:22" s="76" customFormat="1" ht="12.75">
      <c r="A20" s="451" t="s">
        <v>55</v>
      </c>
      <c r="B20" s="251"/>
      <c r="C20" s="251">
        <f>'PoM 2ème Tour'!AA73</f>
        <v>6</v>
      </c>
      <c r="D20" s="251">
        <f>'PoM 2ème Tour'!AB73</f>
        <v>8</v>
      </c>
      <c r="E20" s="251">
        <f>'PoM 2ème Tour'!AC73</f>
        <v>0</v>
      </c>
      <c r="F20" s="251">
        <f>'PoM 2ème Tour'!AD73</f>
        <v>9</v>
      </c>
      <c r="G20" s="251">
        <f>'PoM 2ème Tour'!AE73</f>
        <v>0</v>
      </c>
      <c r="H20" s="251">
        <f>'PoM 2ème Tour'!AF73</f>
        <v>0</v>
      </c>
      <c r="I20" s="251">
        <f>'PoM 2ème Tour'!AG73</f>
        <v>1</v>
      </c>
      <c r="J20" s="251">
        <f>'PoM 2ème Tour'!AH73</f>
        <v>0</v>
      </c>
      <c r="K20" s="251">
        <f>'PoM 2ème Tour'!AI73</f>
        <v>0</v>
      </c>
      <c r="L20" s="251">
        <f>'PoM 2ème Tour'!AJ73</f>
        <v>11</v>
      </c>
      <c r="M20" s="251">
        <f>'PoM 2ème Tour'!AK73</f>
        <v>3</v>
      </c>
      <c r="N20" s="251">
        <f>'PoM 2ème Tour'!AL73</f>
        <v>3</v>
      </c>
      <c r="O20" s="251">
        <f>'PoM 2ème Tour'!AM73</f>
        <v>5</v>
      </c>
      <c r="P20" s="251">
        <f>'PoM 2ème Tour'!AN73</f>
        <v>1</v>
      </c>
      <c r="Q20" s="251">
        <f>'PoM 2ème Tour'!AO73</f>
        <v>11</v>
      </c>
      <c r="R20" s="251">
        <f>'PoM 2ème Tour'!AP73</f>
        <v>0</v>
      </c>
      <c r="S20" s="251">
        <f>'PoM 2ème Tour'!AQ73</f>
        <v>6</v>
      </c>
      <c r="T20" s="251">
        <f>'PoM 2ème Tour'!AR73</f>
        <v>1</v>
      </c>
      <c r="U20" s="251">
        <f>'PoM 2ème Tour'!AS73</f>
        <v>0</v>
      </c>
      <c r="V20" s="140">
        <f t="shared" si="2"/>
        <v>65</v>
      </c>
    </row>
    <row r="21" spans="1:22" s="452" customFormat="1" ht="12.75">
      <c r="A21" s="449" t="s">
        <v>56</v>
      </c>
      <c r="B21" s="450">
        <f>'[3]BeF 1er Tour'!Z84</f>
        <v>0</v>
      </c>
      <c r="C21" s="450">
        <f>'BeF 2ème Tour'!AA72</f>
        <v>7</v>
      </c>
      <c r="D21" s="450">
        <f>'BeF 2ème Tour'!AB72</f>
        <v>0</v>
      </c>
      <c r="E21" s="450">
        <f>'BeF 2ème Tour'!AC72</f>
        <v>0</v>
      </c>
      <c r="F21" s="450">
        <f>'BeF 2ème Tour'!AD72</f>
        <v>6</v>
      </c>
      <c r="G21" s="450">
        <f>'BeF 2ème Tour'!AE72</f>
        <v>2</v>
      </c>
      <c r="H21" s="450">
        <f>'BeF 2ème Tour'!AF72</f>
        <v>0</v>
      </c>
      <c r="I21" s="450">
        <f>'BeF 2ème Tour'!AG72</f>
        <v>1</v>
      </c>
      <c r="J21" s="450">
        <f>'BeF 2ème Tour'!AH72</f>
        <v>0</v>
      </c>
      <c r="K21" s="450">
        <f>'BeF 2ème Tour'!AI72</f>
        <v>0</v>
      </c>
      <c r="L21" s="450">
        <f>'BeF 2ème Tour'!AJ72</f>
        <v>4</v>
      </c>
      <c r="M21" s="450">
        <f>'BeF 2ème Tour'!AK72</f>
        <v>6</v>
      </c>
      <c r="N21" s="450">
        <f>'BeF 2ème Tour'!AL72</f>
        <v>3</v>
      </c>
      <c r="O21" s="450">
        <f>'BeF 2ème Tour'!AM72</f>
        <v>1</v>
      </c>
      <c r="P21" s="450">
        <f>'BeF 2ème Tour'!AN72</f>
        <v>3</v>
      </c>
      <c r="Q21" s="450">
        <f>'BeF 2ème Tour'!AO72</f>
        <v>12</v>
      </c>
      <c r="R21" s="450">
        <f>'BeF 2ème Tour'!AP72</f>
        <v>0</v>
      </c>
      <c r="S21" s="450">
        <f>'BeF 2ème Tour'!AQ72</f>
        <v>18</v>
      </c>
      <c r="T21" s="450">
        <f>'BeF 2ème Tour'!AR72</f>
        <v>1</v>
      </c>
      <c r="U21" s="450">
        <f>'BeF 2ème Tour'!AS72</f>
        <v>0</v>
      </c>
      <c r="V21" s="140">
        <f t="shared" si="2"/>
        <v>64</v>
      </c>
    </row>
    <row r="22" spans="1:22" s="452" customFormat="1" ht="12.75">
      <c r="A22" s="449" t="s">
        <v>57</v>
      </c>
      <c r="B22" s="450">
        <f>'[3]BeM 1er Tour'!Z71</f>
        <v>0</v>
      </c>
      <c r="C22" s="450">
        <f>'BeM 2ème Tour'!AA48</f>
        <v>4</v>
      </c>
      <c r="D22" s="450">
        <f>'BeM 2ème Tour'!AB48</f>
        <v>0</v>
      </c>
      <c r="E22" s="450">
        <f>'BeM 2ème Tour'!AC48</f>
        <v>0</v>
      </c>
      <c r="F22" s="450">
        <f>'BeM 2ème Tour'!AD48</f>
        <v>7</v>
      </c>
      <c r="G22" s="450">
        <f>'BeM 2ème Tour'!AE48</f>
        <v>1</v>
      </c>
      <c r="H22" s="450">
        <f>'BeM 2ème Tour'!AF48</f>
        <v>0</v>
      </c>
      <c r="I22" s="450">
        <f>'BeM 2ème Tour'!AG48</f>
        <v>0</v>
      </c>
      <c r="J22" s="450">
        <f>'BeM 2ème Tour'!AH48</f>
        <v>0</v>
      </c>
      <c r="K22" s="450">
        <f>'BeM 2ème Tour'!AI48</f>
        <v>0</v>
      </c>
      <c r="L22" s="450">
        <f>'BeM 2ème Tour'!AJ48</f>
        <v>4</v>
      </c>
      <c r="M22" s="450">
        <f>'BeM 2ème Tour'!AK48</f>
        <v>1</v>
      </c>
      <c r="N22" s="450">
        <f>'BeM 2ème Tour'!AL48</f>
        <v>1</v>
      </c>
      <c r="O22" s="450">
        <f>'BeM 2ème Tour'!AM48</f>
        <v>2</v>
      </c>
      <c r="P22" s="450">
        <f>'BeM 2ème Tour'!AN48</f>
        <v>0</v>
      </c>
      <c r="Q22" s="450">
        <f>'BeM 2ème Tour'!AO48</f>
        <v>5</v>
      </c>
      <c r="R22" s="450">
        <f>'BeM 2ème Tour'!AP48</f>
        <v>0</v>
      </c>
      <c r="S22" s="450">
        <f>'BeM 2ème Tour'!AQ48</f>
        <v>12</v>
      </c>
      <c r="T22" s="450">
        <f>'BeM 2ème Tour'!AR48</f>
        <v>2</v>
      </c>
      <c r="U22" s="450">
        <f>'BeM 2ème Tour'!AS48</f>
        <v>1</v>
      </c>
      <c r="V22" s="140">
        <f t="shared" si="2"/>
        <v>40</v>
      </c>
    </row>
    <row r="23" spans="1:22" s="76" customFormat="1" ht="13.5" thickBot="1">
      <c r="A23" s="453" t="s">
        <v>43</v>
      </c>
      <c r="B23" s="454">
        <f>SUM(B17:B22)</f>
        <v>0</v>
      </c>
      <c r="C23" s="454">
        <f>SUM(C17:C22)</f>
        <v>39</v>
      </c>
      <c r="D23" s="454">
        <f aca="true" t="shared" si="3" ref="D23:U23">SUM(D17:D22)</f>
        <v>23</v>
      </c>
      <c r="E23" s="454">
        <f t="shared" si="3"/>
        <v>0</v>
      </c>
      <c r="F23" s="454">
        <f t="shared" si="3"/>
        <v>62</v>
      </c>
      <c r="G23" s="454">
        <f t="shared" si="3"/>
        <v>3</v>
      </c>
      <c r="H23" s="454">
        <f t="shared" si="3"/>
        <v>0</v>
      </c>
      <c r="I23" s="454">
        <f t="shared" si="3"/>
        <v>7</v>
      </c>
      <c r="J23" s="454">
        <f t="shared" si="3"/>
        <v>0</v>
      </c>
      <c r="K23" s="454">
        <f t="shared" si="3"/>
        <v>0</v>
      </c>
      <c r="L23" s="454">
        <f t="shared" si="3"/>
        <v>45</v>
      </c>
      <c r="M23" s="454">
        <f t="shared" si="3"/>
        <v>20</v>
      </c>
      <c r="N23" s="454">
        <f t="shared" si="3"/>
        <v>10</v>
      </c>
      <c r="O23" s="454">
        <f t="shared" si="3"/>
        <v>15</v>
      </c>
      <c r="P23" s="454">
        <f t="shared" si="3"/>
        <v>13</v>
      </c>
      <c r="Q23" s="454">
        <f t="shared" si="3"/>
        <v>63</v>
      </c>
      <c r="R23" s="454">
        <f t="shared" si="3"/>
        <v>0</v>
      </c>
      <c r="S23" s="454">
        <f t="shared" si="3"/>
        <v>61</v>
      </c>
      <c r="T23" s="454">
        <f t="shared" si="3"/>
        <v>8</v>
      </c>
      <c r="U23" s="454">
        <f t="shared" si="3"/>
        <v>4</v>
      </c>
      <c r="V23" s="455">
        <f>SUM(B23:U23)</f>
        <v>373</v>
      </c>
    </row>
    <row r="24" ht="13.5" thickBot="1"/>
    <row r="25" spans="1:22" s="139" customFormat="1" ht="16.5" thickBot="1">
      <c r="A25" s="456" t="s">
        <v>723</v>
      </c>
      <c r="B25" s="457"/>
      <c r="C25" s="457">
        <v>6</v>
      </c>
      <c r="D25" s="457">
        <v>1</v>
      </c>
      <c r="E25" s="457"/>
      <c r="F25" s="457">
        <v>5</v>
      </c>
      <c r="G25" s="457"/>
      <c r="H25" s="457"/>
      <c r="I25" s="457">
        <v>2</v>
      </c>
      <c r="J25" s="457"/>
      <c r="K25" s="457"/>
      <c r="L25" s="457">
        <v>8</v>
      </c>
      <c r="M25" s="457">
        <v>2</v>
      </c>
      <c r="N25" s="457">
        <v>3</v>
      </c>
      <c r="O25" s="457">
        <v>3</v>
      </c>
      <c r="P25" s="457">
        <v>3</v>
      </c>
      <c r="Q25" s="457">
        <v>3</v>
      </c>
      <c r="R25" s="457"/>
      <c r="S25" s="457">
        <v>6</v>
      </c>
      <c r="T25" s="457"/>
      <c r="U25" s="457">
        <v>1</v>
      </c>
      <c r="V25" s="455">
        <f>SUM(C25:U25)</f>
        <v>43</v>
      </c>
    </row>
    <row r="26" spans="1:3" ht="18.75">
      <c r="A26" s="408" t="s">
        <v>604</v>
      </c>
      <c r="B26" s="408">
        <f>C23+F23+I23+T23+U23</f>
        <v>120</v>
      </c>
      <c r="C26" s="408" t="s">
        <v>606</v>
      </c>
    </row>
    <row r="27" spans="1:3" ht="18.75">
      <c r="A27" s="408" t="s">
        <v>605</v>
      </c>
      <c r="B27" s="408">
        <f>D23+G23+L23+M23+N23+O23+P23+Q23+S23</f>
        <v>253</v>
      </c>
      <c r="C27" s="408" t="s">
        <v>606</v>
      </c>
    </row>
    <row r="28" spans="1:3" ht="18.75">
      <c r="A28" s="408" t="s">
        <v>176</v>
      </c>
      <c r="B28" s="408">
        <f>SUM(B26:B27)</f>
        <v>373</v>
      </c>
      <c r="C28" s="408" t="s">
        <v>606</v>
      </c>
    </row>
    <row r="29" ht="12.75"/>
    <row r="30" ht="12.75"/>
    <row r="31" spans="1:21" ht="18.75">
      <c r="A31" s="132"/>
      <c r="B31" s="132"/>
      <c r="C31" s="132"/>
      <c r="D31" s="132"/>
      <c r="E31" s="132"/>
      <c r="F31" s="132"/>
      <c r="G31" s="132" t="s">
        <v>614</v>
      </c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</row>
    <row r="32" ht="12.75"/>
    <row r="33" spans="1:21" ht="15.75">
      <c r="A33" s="430"/>
      <c r="B33" s="431"/>
      <c r="C33" s="431" t="s">
        <v>64</v>
      </c>
      <c r="D33" s="431" t="s">
        <v>44</v>
      </c>
      <c r="E33" s="431" t="s">
        <v>224</v>
      </c>
      <c r="F33" s="431" t="s">
        <v>77</v>
      </c>
      <c r="G33" s="431" t="s">
        <v>62</v>
      </c>
      <c r="H33" s="431"/>
      <c r="I33" s="431" t="s">
        <v>150</v>
      </c>
      <c r="J33" s="431" t="s">
        <v>50</v>
      </c>
      <c r="K33" s="431" t="s">
        <v>47</v>
      </c>
      <c r="L33" s="431" t="s">
        <v>74</v>
      </c>
      <c r="M33" s="431" t="s">
        <v>78</v>
      </c>
      <c r="N33" s="431" t="s">
        <v>63</v>
      </c>
      <c r="O33" s="431" t="s">
        <v>58</v>
      </c>
      <c r="P33" s="431" t="s">
        <v>45</v>
      </c>
      <c r="Q33" s="431" t="s">
        <v>48</v>
      </c>
      <c r="R33" s="431" t="s">
        <v>49</v>
      </c>
      <c r="S33" s="431" t="s">
        <v>46</v>
      </c>
      <c r="T33" s="431" t="s">
        <v>61</v>
      </c>
      <c r="U33" s="431" t="s">
        <v>92</v>
      </c>
    </row>
    <row r="34" spans="1:22" s="479" customFormat="1" ht="15.75">
      <c r="A34" s="478" t="s">
        <v>610</v>
      </c>
      <c r="B34" s="482">
        <v>0</v>
      </c>
      <c r="C34" s="482">
        <v>1753</v>
      </c>
      <c r="D34" s="482">
        <v>1016</v>
      </c>
      <c r="E34" s="482">
        <v>779</v>
      </c>
      <c r="F34" s="482">
        <v>1853</v>
      </c>
      <c r="G34" s="482">
        <v>163</v>
      </c>
      <c r="H34" s="482"/>
      <c r="I34" s="482">
        <v>530</v>
      </c>
      <c r="J34" s="482"/>
      <c r="K34" s="482">
        <v>1968</v>
      </c>
      <c r="L34" s="482">
        <v>1865</v>
      </c>
      <c r="M34" s="482">
        <v>669</v>
      </c>
      <c r="N34" s="482">
        <v>566</v>
      </c>
      <c r="O34" s="482">
        <v>1101</v>
      </c>
      <c r="P34" s="482">
        <v>599</v>
      </c>
      <c r="Q34" s="482">
        <v>2837</v>
      </c>
      <c r="R34" s="482"/>
      <c r="S34" s="482">
        <v>2705</v>
      </c>
      <c r="T34" s="482"/>
      <c r="U34" s="482">
        <v>0</v>
      </c>
      <c r="V34" s="139"/>
    </row>
    <row r="35" spans="1:22" s="479" customFormat="1" ht="15.75">
      <c r="A35" s="478" t="s">
        <v>612</v>
      </c>
      <c r="B35" s="252"/>
      <c r="C35" s="428">
        <v>6</v>
      </c>
      <c r="D35" s="428">
        <v>8</v>
      </c>
      <c r="E35" s="428">
        <v>9</v>
      </c>
      <c r="F35" s="428">
        <v>5</v>
      </c>
      <c r="G35" s="428">
        <v>14</v>
      </c>
      <c r="H35" s="252"/>
      <c r="I35" s="428">
        <v>13</v>
      </c>
      <c r="J35" s="252"/>
      <c r="K35" s="428">
        <v>3</v>
      </c>
      <c r="L35" s="428">
        <v>4</v>
      </c>
      <c r="M35" s="428">
        <v>10</v>
      </c>
      <c r="N35" s="428">
        <v>12</v>
      </c>
      <c r="O35" s="428">
        <v>7</v>
      </c>
      <c r="P35" s="428">
        <v>11</v>
      </c>
      <c r="Q35" s="428">
        <v>1</v>
      </c>
      <c r="R35" s="252"/>
      <c r="S35" s="428">
        <v>2</v>
      </c>
      <c r="T35" s="252"/>
      <c r="U35" s="428"/>
      <c r="V35" s="139"/>
    </row>
    <row r="36" spans="1:22" s="479" customFormat="1" ht="15.75">
      <c r="A36" s="478" t="s">
        <v>611</v>
      </c>
      <c r="B36" s="483">
        <v>0</v>
      </c>
      <c r="C36" s="483">
        <f>C11</f>
        <v>1325</v>
      </c>
      <c r="D36" s="483">
        <f aca="true" t="shared" si="4" ref="D36:U36">D11</f>
        <v>899</v>
      </c>
      <c r="E36" s="483">
        <f t="shared" si="4"/>
        <v>0</v>
      </c>
      <c r="F36" s="483">
        <f t="shared" si="4"/>
        <v>2061</v>
      </c>
      <c r="G36" s="483">
        <f t="shared" si="4"/>
        <v>108</v>
      </c>
      <c r="H36" s="483"/>
      <c r="I36" s="483">
        <f t="shared" si="4"/>
        <v>153</v>
      </c>
      <c r="J36" s="483"/>
      <c r="K36" s="483">
        <f t="shared" si="4"/>
        <v>0</v>
      </c>
      <c r="L36" s="483">
        <f t="shared" si="4"/>
        <v>1785</v>
      </c>
      <c r="M36" s="483">
        <f t="shared" si="4"/>
        <v>589</v>
      </c>
      <c r="N36" s="483">
        <f t="shared" si="4"/>
        <v>406</v>
      </c>
      <c r="O36" s="483">
        <f t="shared" si="4"/>
        <v>672</v>
      </c>
      <c r="P36" s="483">
        <f t="shared" si="4"/>
        <v>440</v>
      </c>
      <c r="Q36" s="483">
        <f t="shared" si="4"/>
        <v>2715</v>
      </c>
      <c r="R36" s="483"/>
      <c r="S36" s="483">
        <f t="shared" si="4"/>
        <v>2561</v>
      </c>
      <c r="T36" s="483">
        <f t="shared" si="4"/>
        <v>225</v>
      </c>
      <c r="U36" s="483">
        <f t="shared" si="4"/>
        <v>102</v>
      </c>
      <c r="V36" s="139"/>
    </row>
    <row r="37" spans="1:22" s="479" customFormat="1" ht="15.75">
      <c r="A37" s="478" t="s">
        <v>613</v>
      </c>
      <c r="B37" s="252"/>
      <c r="C37" s="428">
        <v>5</v>
      </c>
      <c r="D37" s="428">
        <v>6</v>
      </c>
      <c r="E37" s="428"/>
      <c r="F37" s="428">
        <v>3</v>
      </c>
      <c r="G37" s="428">
        <v>13</v>
      </c>
      <c r="H37" s="252"/>
      <c r="I37" s="428">
        <v>12</v>
      </c>
      <c r="J37" s="252"/>
      <c r="K37" s="428"/>
      <c r="L37" s="428">
        <v>4</v>
      </c>
      <c r="M37" s="428">
        <v>8</v>
      </c>
      <c r="N37" s="428">
        <v>10</v>
      </c>
      <c r="O37" s="428">
        <v>7</v>
      </c>
      <c r="P37" s="428">
        <v>9</v>
      </c>
      <c r="Q37" s="428">
        <v>1</v>
      </c>
      <c r="R37" s="252"/>
      <c r="S37" s="428">
        <v>2</v>
      </c>
      <c r="T37" s="428">
        <v>11</v>
      </c>
      <c r="U37" s="428">
        <v>14</v>
      </c>
      <c r="V37" s="139"/>
    </row>
    <row r="38" spans="1:22" s="462" customFormat="1" ht="20.25">
      <c r="A38" s="458" t="s">
        <v>43</v>
      </c>
      <c r="B38" s="484"/>
      <c r="C38" s="484">
        <f>C34+C36</f>
        <v>3078</v>
      </c>
      <c r="D38" s="484">
        <f aca="true" t="shared" si="5" ref="D38:U38">D34+D36</f>
        <v>1915</v>
      </c>
      <c r="E38" s="484">
        <f t="shared" si="5"/>
        <v>779</v>
      </c>
      <c r="F38" s="484">
        <f t="shared" si="5"/>
        <v>3914</v>
      </c>
      <c r="G38" s="484">
        <f t="shared" si="5"/>
        <v>271</v>
      </c>
      <c r="H38" s="484">
        <f t="shared" si="5"/>
        <v>0</v>
      </c>
      <c r="I38" s="484">
        <f t="shared" si="5"/>
        <v>683</v>
      </c>
      <c r="J38" s="484">
        <f t="shared" si="5"/>
        <v>0</v>
      </c>
      <c r="K38" s="484">
        <f t="shared" si="5"/>
        <v>1968</v>
      </c>
      <c r="L38" s="484">
        <f t="shared" si="5"/>
        <v>3650</v>
      </c>
      <c r="M38" s="484">
        <f t="shared" si="5"/>
        <v>1258</v>
      </c>
      <c r="N38" s="484">
        <f t="shared" si="5"/>
        <v>972</v>
      </c>
      <c r="O38" s="484">
        <f t="shared" si="5"/>
        <v>1773</v>
      </c>
      <c r="P38" s="484">
        <f t="shared" si="5"/>
        <v>1039</v>
      </c>
      <c r="Q38" s="484">
        <f t="shared" si="5"/>
        <v>5552</v>
      </c>
      <c r="R38" s="484">
        <f t="shared" si="5"/>
        <v>0</v>
      </c>
      <c r="S38" s="484">
        <f t="shared" si="5"/>
        <v>5266</v>
      </c>
      <c r="T38" s="484">
        <f t="shared" si="5"/>
        <v>225</v>
      </c>
      <c r="U38" s="484">
        <f t="shared" si="5"/>
        <v>102</v>
      </c>
      <c r="V38" s="461"/>
    </row>
    <row r="39" spans="1:22" s="462" customFormat="1" ht="20.25">
      <c r="A39" s="458" t="s">
        <v>615</v>
      </c>
      <c r="B39" s="459"/>
      <c r="C39" s="460">
        <v>5</v>
      </c>
      <c r="D39" s="460">
        <v>7</v>
      </c>
      <c r="E39" s="460">
        <v>12</v>
      </c>
      <c r="F39" s="485">
        <v>3</v>
      </c>
      <c r="G39" s="460">
        <v>15</v>
      </c>
      <c r="H39" s="252"/>
      <c r="I39" s="460">
        <v>13</v>
      </c>
      <c r="J39" s="252"/>
      <c r="K39" s="460">
        <v>6</v>
      </c>
      <c r="L39" s="460">
        <v>4</v>
      </c>
      <c r="M39" s="460">
        <v>9</v>
      </c>
      <c r="N39" s="460">
        <v>11</v>
      </c>
      <c r="O39" s="460">
        <v>8</v>
      </c>
      <c r="P39" s="460">
        <v>10</v>
      </c>
      <c r="Q39" s="485">
        <v>1</v>
      </c>
      <c r="R39" s="252"/>
      <c r="S39" s="485">
        <v>2</v>
      </c>
      <c r="T39" s="460">
        <v>14</v>
      </c>
      <c r="U39" s="460">
        <v>15</v>
      </c>
      <c r="V39" s="461"/>
    </row>
    <row r="59" ht="12.75"/>
    <row r="60" ht="12.75"/>
    <row r="61" ht="12.75"/>
    <row r="62" ht="12.75"/>
    <row r="63" ht="12.75"/>
    <row r="64" ht="12.75"/>
    <row r="65" ht="12.75"/>
  </sheetData>
  <sheetProtection selectLockedCells="1" selectUnlockedCells="1"/>
  <printOptions horizontalCentered="1"/>
  <pageMargins left="0.19652777777777777" right="0.19652777777777777" top="0.5395833333333333" bottom="0.41944444444444445" header="0.19652777777777777" footer="0.19652777777777777"/>
  <pageSetup fitToHeight="1" fitToWidth="1" horizontalDpi="300" verticalDpi="300" orientation="landscape" paperSize="9" scale="56" r:id="rId2"/>
  <headerFooter alignWithMargins="0">
    <oddHeader xml:space="preserve">&amp;L&amp;"Times New Roman,Gras"FSGT Ile de France &amp;C&amp;"Times New Roman,Gras"&amp;14CHALLENGE GUIMIER JEUNES </oddHeader>
    <oddFooter>&amp;CPage &amp;P de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O89"/>
  <sheetViews>
    <sheetView showZeros="0" zoomScale="75" zoomScaleNormal="75" zoomScalePageLayoutView="0" workbookViewId="0" topLeftCell="A22">
      <selection activeCell="T60" sqref="T60:T61"/>
    </sheetView>
  </sheetViews>
  <sheetFormatPr defaultColWidth="7.25390625" defaultRowHeight="15.75"/>
  <cols>
    <col min="1" max="1" width="15.00390625" style="344" bestFit="1" customWidth="1"/>
    <col min="2" max="2" width="11.75390625" style="344" bestFit="1" customWidth="1"/>
    <col min="3" max="3" width="6.625" style="310" bestFit="1" customWidth="1"/>
    <col min="4" max="4" width="10.125" style="339" hidden="1" customWidth="1"/>
    <col min="5" max="5" width="9.00390625" style="310" hidden="1" customWidth="1"/>
    <col min="6" max="6" width="10.125" style="339" bestFit="1" customWidth="1"/>
    <col min="7" max="7" width="9.00390625" style="310" bestFit="1" customWidth="1"/>
    <col min="8" max="8" width="10.125" style="340" hidden="1" customWidth="1"/>
    <col min="9" max="9" width="9.00390625" style="310" hidden="1" customWidth="1"/>
    <col min="10" max="10" width="10.125" style="341" bestFit="1" customWidth="1"/>
    <col min="11" max="11" width="9.00390625" style="310" bestFit="1" customWidth="1"/>
    <col min="12" max="12" width="10.25390625" style="95" hidden="1" customWidth="1"/>
    <col min="13" max="13" width="9.00390625" style="91" hidden="1" customWidth="1"/>
    <col min="14" max="14" width="10.125" style="341" bestFit="1" customWidth="1"/>
    <col min="15" max="15" width="9.00390625" style="310" bestFit="1" customWidth="1"/>
    <col min="16" max="16" width="10.125" style="341" hidden="1" customWidth="1"/>
    <col min="17" max="17" width="9.00390625" style="310" hidden="1" customWidth="1"/>
    <col min="18" max="18" width="5.125" style="337" bestFit="1" customWidth="1"/>
    <col min="19" max="20" width="7.75390625" style="310" bestFit="1" customWidth="1"/>
    <col min="21" max="21" width="12.50390625" style="310" bestFit="1" customWidth="1"/>
    <col min="22" max="22" width="4.125" style="310" bestFit="1" customWidth="1"/>
    <col min="23" max="23" width="7.00390625" style="310" bestFit="1" customWidth="1"/>
    <col min="24" max="25" width="5.50390625" style="310" bestFit="1" customWidth="1"/>
    <col min="26" max="27" width="7.00390625" style="310" bestFit="1" customWidth="1"/>
    <col min="28" max="28" width="5.50390625" style="310" bestFit="1" customWidth="1"/>
    <col min="29" max="29" width="7.00390625" style="310" bestFit="1" customWidth="1"/>
    <col min="30" max="30" width="7.125" style="310" bestFit="1" customWidth="1"/>
    <col min="31" max="31" width="5.50390625" style="310" bestFit="1" customWidth="1"/>
    <col min="32" max="32" width="6.625" style="310" bestFit="1" customWidth="1"/>
    <col min="33" max="34" width="5.25390625" style="310" bestFit="1" customWidth="1"/>
    <col min="35" max="35" width="8.50390625" style="310" bestFit="1" customWidth="1"/>
    <col min="36" max="36" width="6.75390625" style="310" bestFit="1" customWidth="1"/>
    <col min="37" max="37" width="5.25390625" style="310" bestFit="1" customWidth="1"/>
    <col min="38" max="38" width="4.625" style="310" bestFit="1" customWidth="1"/>
    <col min="39" max="40" width="7.00390625" style="310" bestFit="1" customWidth="1"/>
    <col min="41" max="41" width="5.625" style="310" bestFit="1" customWidth="1"/>
    <col min="42" max="16384" width="7.25390625" style="310" customWidth="1"/>
  </cols>
  <sheetData>
    <row r="1" spans="1:20" s="89" customFormat="1" ht="27">
      <c r="A1" s="502" t="s">
        <v>278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2"/>
      <c r="Q1" s="502"/>
      <c r="R1" s="502"/>
      <c r="S1" s="502"/>
      <c r="T1" s="502"/>
    </row>
    <row r="2" spans="1:20" s="78" customFormat="1" ht="27.75" thickBot="1">
      <c r="A2" s="503" t="s">
        <v>607</v>
      </c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503"/>
      <c r="O2" s="503"/>
      <c r="P2" s="503"/>
      <c r="Q2" s="503"/>
      <c r="R2" s="503"/>
      <c r="S2" s="503"/>
      <c r="T2" s="503"/>
    </row>
    <row r="3" spans="1:41" s="389" customFormat="1" ht="15" thickBot="1">
      <c r="A3" s="504" t="s">
        <v>0</v>
      </c>
      <c r="B3" s="497" t="s">
        <v>73</v>
      </c>
      <c r="C3" s="507" t="s">
        <v>71</v>
      </c>
      <c r="D3" s="496" t="s">
        <v>3</v>
      </c>
      <c r="E3" s="497"/>
      <c r="F3" s="497" t="s">
        <v>4</v>
      </c>
      <c r="G3" s="497"/>
      <c r="H3" s="497" t="s">
        <v>5</v>
      </c>
      <c r="I3" s="497"/>
      <c r="J3" s="497" t="s">
        <v>8</v>
      </c>
      <c r="K3" s="497"/>
      <c r="L3" s="511" t="s">
        <v>608</v>
      </c>
      <c r="M3" s="511"/>
      <c r="N3" s="497" t="s">
        <v>112</v>
      </c>
      <c r="O3" s="497"/>
      <c r="P3" s="497" t="s">
        <v>10</v>
      </c>
      <c r="Q3" s="497"/>
      <c r="R3" s="200" t="s">
        <v>242</v>
      </c>
      <c r="S3" s="498" t="s">
        <v>43</v>
      </c>
      <c r="T3" s="509" t="s">
        <v>12</v>
      </c>
      <c r="V3" s="500" t="str">
        <f>'[1]Points T1 J2'!B3</f>
        <v>AB</v>
      </c>
      <c r="W3" s="492" t="str">
        <f>'[1]Points T1 J2'!C3</f>
        <v>ABDO</v>
      </c>
      <c r="X3" s="492" t="str">
        <f>'[1]Points T1 J2'!D3</f>
        <v>ACB</v>
      </c>
      <c r="Y3" s="492" t="s">
        <v>224</v>
      </c>
      <c r="Z3" s="492" t="str">
        <f>'[1]Points T1 J2'!E3</f>
        <v>ASGB</v>
      </c>
      <c r="AA3" s="492" t="str">
        <f>'[1]Points T1 J2'!F3</f>
        <v>BMSA</v>
      </c>
      <c r="AB3" s="492" t="s">
        <v>86</v>
      </c>
      <c r="AC3" s="492" t="s">
        <v>150</v>
      </c>
      <c r="AD3" s="492" t="str">
        <f>'[1]Points T1 J2'!I3</f>
        <v>COMA</v>
      </c>
      <c r="AE3" s="492" t="str">
        <f>'[1]Points T1 J2'!J3</f>
        <v>CSB</v>
      </c>
      <c r="AF3" s="492" t="str">
        <f>'[1]Points T1 J2'!L3</f>
        <v>NLSA</v>
      </c>
      <c r="AG3" s="492" t="str">
        <f>'[1]Points T1 J2'!M3</f>
        <v>ESS</v>
      </c>
      <c r="AH3" s="492" t="str">
        <f>'[1]Points T1 J2'!N3</f>
        <v>ESV</v>
      </c>
      <c r="AI3" s="492" t="str">
        <f>'[1]Points T1 J2'!O3</f>
        <v>ESC XV</v>
      </c>
      <c r="AJ3" s="492" t="str">
        <f>'[1]Points T1 J2'!P3</f>
        <v>SDUS</v>
      </c>
      <c r="AK3" s="492" t="str">
        <f>'[1]Points T1 J2'!Q3</f>
        <v>TAC</v>
      </c>
      <c r="AL3" s="492" t="str">
        <f>'[1]Points T1 J2'!R3</f>
        <v>USI</v>
      </c>
      <c r="AM3" s="492" t="str">
        <f>'[1]Points T1 J2'!S3</f>
        <v>USMA</v>
      </c>
      <c r="AN3" s="492" t="str">
        <f>'[1]Points T1 J2'!T3</f>
        <v>USOB</v>
      </c>
      <c r="AO3" s="494" t="str">
        <f>'[1]Points T1 J2'!U3</f>
        <v>VMA</v>
      </c>
    </row>
    <row r="4" spans="1:41" s="235" customFormat="1" ht="15.75" thickBot="1">
      <c r="A4" s="505"/>
      <c r="B4" s="506"/>
      <c r="C4" s="508"/>
      <c r="D4" s="390" t="s">
        <v>2</v>
      </c>
      <c r="E4" s="391" t="s">
        <v>1</v>
      </c>
      <c r="F4" s="392" t="s">
        <v>2</v>
      </c>
      <c r="G4" s="391" t="s">
        <v>1</v>
      </c>
      <c r="H4" s="393" t="s">
        <v>2</v>
      </c>
      <c r="I4" s="391" t="s">
        <v>1</v>
      </c>
      <c r="J4" s="394" t="s">
        <v>2</v>
      </c>
      <c r="K4" s="391" t="s">
        <v>1</v>
      </c>
      <c r="L4" s="207" t="s">
        <v>2</v>
      </c>
      <c r="M4" s="203" t="s">
        <v>1</v>
      </c>
      <c r="N4" s="394" t="s">
        <v>2</v>
      </c>
      <c r="O4" s="391" t="s">
        <v>1</v>
      </c>
      <c r="P4" s="394" t="s">
        <v>2</v>
      </c>
      <c r="Q4" s="391" t="s">
        <v>1</v>
      </c>
      <c r="R4" s="395"/>
      <c r="S4" s="499"/>
      <c r="T4" s="510"/>
      <c r="V4" s="501"/>
      <c r="W4" s="493"/>
      <c r="X4" s="493"/>
      <c r="Y4" s="493"/>
      <c r="Z4" s="493"/>
      <c r="AA4" s="493"/>
      <c r="AB4" s="493"/>
      <c r="AC4" s="493"/>
      <c r="AD4" s="493"/>
      <c r="AE4" s="493"/>
      <c r="AF4" s="493"/>
      <c r="AG4" s="493"/>
      <c r="AH4" s="493"/>
      <c r="AI4" s="493"/>
      <c r="AJ4" s="493"/>
      <c r="AK4" s="493"/>
      <c r="AL4" s="493"/>
      <c r="AM4" s="493"/>
      <c r="AN4" s="493"/>
      <c r="AO4" s="495"/>
    </row>
    <row r="5" spans="1:41" s="327" customFormat="1" ht="12.75">
      <c r="A5" s="330" t="s">
        <v>96</v>
      </c>
      <c r="B5" s="330" t="s">
        <v>313</v>
      </c>
      <c r="C5" s="312" t="s">
        <v>46</v>
      </c>
      <c r="D5" s="313"/>
      <c r="E5" s="314">
        <f>IF(ISBLANK(D5),"",VLOOKUP(D5,Moustique_50_m,2))</f>
      </c>
      <c r="F5" s="315">
        <v>97</v>
      </c>
      <c r="G5" s="316">
        <f>IF(ISBLANK(F5),"",VLOOKUP(F5,Moustique_50_haies,2))</f>
        <v>18</v>
      </c>
      <c r="H5" s="317"/>
      <c r="I5" s="318">
        <f>IF(ISBLANK(H5),"",VLOOKUP(H5,Moustique_500_m,2))</f>
      </c>
      <c r="J5" s="319">
        <v>280</v>
      </c>
      <c r="K5" s="314">
        <f>IF(ISBLANK(J5),"",VLOOKUP(J5,Moustique_Longueur,2))</f>
        <v>18</v>
      </c>
      <c r="L5" s="294"/>
      <c r="M5" s="291">
        <f>IF(ISBLANK(L5),"",VLOOKUP(L5,Moustique_Triple_saut,2))</f>
      </c>
      <c r="N5" s="320">
        <v>459</v>
      </c>
      <c r="O5" s="314">
        <f>IF(ISBLANK(N5),"",VLOOKUP(N5,Moustique_MB,2))</f>
        <v>12</v>
      </c>
      <c r="P5" s="320"/>
      <c r="Q5" s="321">
        <f>IF(ISBLANK(P5),"",VLOOKUP(P5,Moustique_Anneau,2))</f>
      </c>
      <c r="R5" s="322">
        <f aca="true" t="shared" si="0" ref="R5:R36">IF(ISBLANK(C5),"",COUNTA(D5,F5,H5,J5,N5,P5))</f>
        <v>3</v>
      </c>
      <c r="S5" s="296">
        <f aca="true" t="shared" si="1" ref="S5:S36">SUM(Q5,O5,K5,I5,G5,E5)</f>
        <v>48</v>
      </c>
      <c r="T5" s="323">
        <v>1</v>
      </c>
      <c r="U5" s="310"/>
      <c r="V5" s="324">
        <f aca="true" t="shared" si="2" ref="V5:V36">IF($V$3&lt;&gt;(C5),"",S5)</f>
      </c>
      <c r="W5" s="325">
        <f aca="true" t="shared" si="3" ref="W5:W36">IF($W$3&lt;&gt;(C5),"",S5)</f>
      </c>
      <c r="X5" s="325">
        <f aca="true" t="shared" si="4" ref="X5:X36">IF($X$3&lt;&gt;(C5),"",S5)</f>
      </c>
      <c r="Y5" s="325">
        <f aca="true" t="shared" si="5" ref="Y5:Y36">IF($Y$3&lt;&gt;(C5),"",S5)</f>
      </c>
      <c r="Z5" s="325">
        <f aca="true" t="shared" si="6" ref="Z5:Z36">IF($Z$3&lt;&gt;(C5),"",S5)</f>
      </c>
      <c r="AA5" s="325">
        <f aca="true" t="shared" si="7" ref="AA5:AA36">IF($AA$3&lt;&gt;(C5),"",S5)</f>
      </c>
      <c r="AB5" s="325">
        <f aca="true" t="shared" si="8" ref="AB5:AB36">IF($AB$3&lt;&gt;(C5),"",S5)</f>
      </c>
      <c r="AC5" s="325">
        <f aca="true" t="shared" si="9" ref="AC5:AC36">IF($AC$3&lt;&gt;(C5),"",S5)</f>
      </c>
      <c r="AD5" s="325">
        <f aca="true" t="shared" si="10" ref="AD5:AD36">IF($AD$3&lt;&gt;(C5),"",S5)</f>
      </c>
      <c r="AE5" s="325">
        <f aca="true" t="shared" si="11" ref="AE5:AE36">IF($AE$3&lt;&gt;(C5),"",S5)</f>
      </c>
      <c r="AF5" s="325">
        <f aca="true" t="shared" si="12" ref="AF5:AF36">IF($AF$3&lt;&gt;(C5),"",S5)</f>
      </c>
      <c r="AG5" s="325">
        <f aca="true" t="shared" si="13" ref="AG5:AG36">IF($AG$3&lt;&gt;(C5),"",S5)</f>
      </c>
      <c r="AH5" s="325">
        <f aca="true" t="shared" si="14" ref="AH5:AH36">IF($AH$3&lt;&gt;(C5),"",S5)</f>
      </c>
      <c r="AI5" s="325">
        <f aca="true" t="shared" si="15" ref="AI5:AI36">IF($AI$3&lt;&gt;(C5),"",S5)</f>
      </c>
      <c r="AJ5" s="325">
        <f aca="true" t="shared" si="16" ref="AJ5:AJ36">IF($AJ$3&lt;&gt;(C5),"",S5)</f>
      </c>
      <c r="AK5" s="325">
        <f aca="true" t="shared" si="17" ref="AK5:AK36">IF($AK$3&lt;&gt;(C5),"",S5)</f>
      </c>
      <c r="AL5" s="325">
        <f aca="true" t="shared" si="18" ref="AL5:AL36">IF($AL$3&lt;&gt;(C5),"",S5)</f>
      </c>
      <c r="AM5" s="325">
        <f aca="true" t="shared" si="19" ref="AM5:AM36">IF($AM$3&lt;&gt;(C5),"",S5)</f>
        <v>48</v>
      </c>
      <c r="AN5" s="325">
        <f aca="true" t="shared" si="20" ref="AN5:AN36">IF($AN$3&lt;&gt;(C5),"",S5)</f>
      </c>
      <c r="AO5" s="326">
        <f aca="true" t="shared" si="21" ref="AO5:AO36">IF($AO$3&lt;&gt;(C5),"",S5)</f>
      </c>
    </row>
    <row r="6" spans="1:41" s="327" customFormat="1" ht="12.75">
      <c r="A6" s="311" t="s">
        <v>581</v>
      </c>
      <c r="B6" s="311" t="s">
        <v>232</v>
      </c>
      <c r="C6" s="312" t="s">
        <v>77</v>
      </c>
      <c r="D6" s="313"/>
      <c r="E6" s="314">
        <f>IF(ISBLANK(D6),"",VLOOKUP(D6,Moustique_50_m,2))</f>
      </c>
      <c r="F6" s="315">
        <v>101</v>
      </c>
      <c r="G6" s="316">
        <f>IF(ISBLANK(F6),"",VLOOKUP(F6,Moustique_50_haies,2))</f>
        <v>17</v>
      </c>
      <c r="H6" s="317"/>
      <c r="I6" s="318">
        <f>IF(ISBLANK(H6),"",VLOOKUP(H6,Moustique_500_m,2))</f>
      </c>
      <c r="J6" s="319">
        <v>230</v>
      </c>
      <c r="K6" s="314">
        <f>IF(ISBLANK(J6),"",VLOOKUP(J6,Moustique_Longueur,2))</f>
        <v>15</v>
      </c>
      <c r="L6" s="294"/>
      <c r="M6" s="291">
        <f>IF(ISBLANK(L6),"",VLOOKUP(L6,Moustique_Triple_saut,2))</f>
      </c>
      <c r="N6" s="320">
        <v>537</v>
      </c>
      <c r="O6" s="314">
        <f>IF(ISBLANK(N6),"",VLOOKUP(N6,Moustique_MB,2))</f>
        <v>15</v>
      </c>
      <c r="P6" s="320"/>
      <c r="Q6" s="321">
        <f>IF(ISBLANK(P6),"",VLOOKUP(P6,Moustique_Anneau,2))</f>
      </c>
      <c r="R6" s="322">
        <f t="shared" si="0"/>
        <v>3</v>
      </c>
      <c r="S6" s="296">
        <f t="shared" si="1"/>
        <v>47</v>
      </c>
      <c r="T6" s="323">
        <v>2</v>
      </c>
      <c r="U6" s="310"/>
      <c r="V6" s="324">
        <f t="shared" si="2"/>
      </c>
      <c r="W6" s="325">
        <f t="shared" si="3"/>
      </c>
      <c r="X6" s="325">
        <f t="shared" si="4"/>
      </c>
      <c r="Y6" s="325">
        <f t="shared" si="5"/>
      </c>
      <c r="Z6" s="325">
        <f t="shared" si="6"/>
        <v>47</v>
      </c>
      <c r="AA6" s="325">
        <f t="shared" si="7"/>
      </c>
      <c r="AB6" s="325">
        <f t="shared" si="8"/>
      </c>
      <c r="AC6" s="325">
        <f t="shared" si="9"/>
      </c>
      <c r="AD6" s="325">
        <f t="shared" si="10"/>
      </c>
      <c r="AE6" s="325">
        <f t="shared" si="11"/>
      </c>
      <c r="AF6" s="325">
        <f t="shared" si="12"/>
      </c>
      <c r="AG6" s="325">
        <f t="shared" si="13"/>
      </c>
      <c r="AH6" s="325">
        <f t="shared" si="14"/>
      </c>
      <c r="AI6" s="325">
        <f t="shared" si="15"/>
      </c>
      <c r="AJ6" s="325">
        <f t="shared" si="16"/>
      </c>
      <c r="AK6" s="325">
        <f t="shared" si="17"/>
      </c>
      <c r="AL6" s="325">
        <f t="shared" si="18"/>
      </c>
      <c r="AM6" s="325">
        <f t="shared" si="19"/>
      </c>
      <c r="AN6" s="325">
        <f t="shared" si="20"/>
      </c>
      <c r="AO6" s="326">
        <f t="shared" si="21"/>
      </c>
    </row>
    <row r="7" spans="1:41" s="327" customFormat="1" ht="12.75">
      <c r="A7" s="331" t="s">
        <v>177</v>
      </c>
      <c r="B7" s="331" t="s">
        <v>117</v>
      </c>
      <c r="C7" s="312" t="s">
        <v>46</v>
      </c>
      <c r="D7" s="313"/>
      <c r="E7" s="314">
        <f>IF(ISBLANK(D7),"",VLOOKUP(D7,Moustique_50_m,2))</f>
      </c>
      <c r="F7" s="315">
        <v>109</v>
      </c>
      <c r="G7" s="316">
        <f>IF(ISBLANK(F7),"",VLOOKUP(F7,Moustique_50_haies,2))</f>
        <v>14</v>
      </c>
      <c r="H7" s="317"/>
      <c r="I7" s="318">
        <f>IF(ISBLANK(H7),"",VLOOKUP(H7,Moustique_500_m,2))</f>
      </c>
      <c r="J7" s="319">
        <v>267</v>
      </c>
      <c r="K7" s="314">
        <f>IF(ISBLANK(J7),"",VLOOKUP(J7,Moustique_Longueur,2))</f>
        <v>17</v>
      </c>
      <c r="L7" s="294"/>
      <c r="M7" s="291">
        <f>IF(ISBLANK(L7),"",VLOOKUP(L7,Moustique_Triple_saut,2))</f>
      </c>
      <c r="N7" s="320">
        <v>462</v>
      </c>
      <c r="O7" s="314">
        <f>IF(ISBLANK(N7),"",VLOOKUP(N7,Moustique_MB,2))</f>
        <v>12</v>
      </c>
      <c r="P7" s="320"/>
      <c r="Q7" s="321">
        <f>IF(ISBLANK(P7),"",VLOOKUP(P7,Moustique_Anneau,2))</f>
      </c>
      <c r="R7" s="322">
        <f t="shared" si="0"/>
        <v>3</v>
      </c>
      <c r="S7" s="296">
        <f t="shared" si="1"/>
        <v>43</v>
      </c>
      <c r="T7" s="323">
        <v>3</v>
      </c>
      <c r="U7" s="310"/>
      <c r="V7" s="324">
        <f t="shared" si="2"/>
      </c>
      <c r="W7" s="325">
        <f t="shared" si="3"/>
      </c>
      <c r="X7" s="325">
        <f t="shared" si="4"/>
      </c>
      <c r="Y7" s="325">
        <f t="shared" si="5"/>
      </c>
      <c r="Z7" s="325">
        <f t="shared" si="6"/>
      </c>
      <c r="AA7" s="325">
        <f t="shared" si="7"/>
      </c>
      <c r="AB7" s="325">
        <f t="shared" si="8"/>
      </c>
      <c r="AC7" s="325">
        <f t="shared" si="9"/>
      </c>
      <c r="AD7" s="325">
        <f t="shared" si="10"/>
      </c>
      <c r="AE7" s="325">
        <f t="shared" si="11"/>
      </c>
      <c r="AF7" s="325">
        <f t="shared" si="12"/>
      </c>
      <c r="AG7" s="325">
        <f t="shared" si="13"/>
      </c>
      <c r="AH7" s="325">
        <f t="shared" si="14"/>
      </c>
      <c r="AI7" s="325">
        <f t="shared" si="15"/>
      </c>
      <c r="AJ7" s="325">
        <f t="shared" si="16"/>
      </c>
      <c r="AK7" s="325">
        <f t="shared" si="17"/>
      </c>
      <c r="AL7" s="325">
        <f t="shared" si="18"/>
      </c>
      <c r="AM7" s="325">
        <f t="shared" si="19"/>
        <v>43</v>
      </c>
      <c r="AN7" s="325">
        <f t="shared" si="20"/>
      </c>
      <c r="AO7" s="326">
        <f t="shared" si="21"/>
      </c>
    </row>
    <row r="8" spans="1:41" s="327" customFormat="1" ht="12.75">
      <c r="A8" s="332" t="s">
        <v>315</v>
      </c>
      <c r="B8" s="331" t="s">
        <v>316</v>
      </c>
      <c r="C8" s="312" t="s">
        <v>46</v>
      </c>
      <c r="D8" s="313"/>
      <c r="E8" s="314">
        <f>IF(ISBLANK(D8),"",VLOOKUP(D8,Moustique_50_m,2))</f>
      </c>
      <c r="F8" s="315">
        <v>109</v>
      </c>
      <c r="G8" s="316">
        <f>IF(ISBLANK(F8),"",VLOOKUP(F8,Moustique_50_haies,2))</f>
        <v>14</v>
      </c>
      <c r="H8" s="317"/>
      <c r="I8" s="318">
        <f>IF(ISBLANK(H8),"",VLOOKUP(H8,Moustique_500_m,2))</f>
      </c>
      <c r="J8" s="319">
        <v>277</v>
      </c>
      <c r="K8" s="314">
        <f>IF(ISBLANK(J8),"",VLOOKUP(J8,Moustique_Longueur,2))</f>
        <v>17</v>
      </c>
      <c r="L8" s="294"/>
      <c r="M8" s="291">
        <f>IF(ISBLANK(L8),"",VLOOKUP(L8,Moustique_Triple_saut,2))</f>
      </c>
      <c r="N8" s="320">
        <v>467</v>
      </c>
      <c r="O8" s="314">
        <f>IF(ISBLANK(N8),"",VLOOKUP(N8,Moustique_MB,2))</f>
        <v>12</v>
      </c>
      <c r="P8" s="320"/>
      <c r="Q8" s="321">
        <f>IF(ISBLANK(P8),"",VLOOKUP(P8,Moustique_Anneau,2))</f>
      </c>
      <c r="R8" s="322">
        <f t="shared" si="0"/>
        <v>3</v>
      </c>
      <c r="S8" s="296">
        <f t="shared" si="1"/>
        <v>43</v>
      </c>
      <c r="T8" s="323">
        <v>3</v>
      </c>
      <c r="U8" s="310"/>
      <c r="V8" s="324">
        <f t="shared" si="2"/>
      </c>
      <c r="W8" s="325">
        <f t="shared" si="3"/>
      </c>
      <c r="X8" s="325">
        <f t="shared" si="4"/>
      </c>
      <c r="Y8" s="325">
        <f t="shared" si="5"/>
      </c>
      <c r="Z8" s="325">
        <f t="shared" si="6"/>
      </c>
      <c r="AA8" s="325">
        <f t="shared" si="7"/>
      </c>
      <c r="AB8" s="325">
        <f t="shared" si="8"/>
      </c>
      <c r="AC8" s="325">
        <f t="shared" si="9"/>
      </c>
      <c r="AD8" s="325">
        <f t="shared" si="10"/>
      </c>
      <c r="AE8" s="325">
        <f t="shared" si="11"/>
      </c>
      <c r="AF8" s="325">
        <f t="shared" si="12"/>
      </c>
      <c r="AG8" s="325">
        <f t="shared" si="13"/>
      </c>
      <c r="AH8" s="325">
        <f t="shared" si="14"/>
      </c>
      <c r="AI8" s="325">
        <f t="shared" si="15"/>
      </c>
      <c r="AJ8" s="325">
        <f t="shared" si="16"/>
      </c>
      <c r="AK8" s="325">
        <f t="shared" si="17"/>
      </c>
      <c r="AL8" s="325">
        <f t="shared" si="18"/>
      </c>
      <c r="AM8" s="325">
        <f t="shared" si="19"/>
        <v>43</v>
      </c>
      <c r="AN8" s="325">
        <f t="shared" si="20"/>
      </c>
      <c r="AO8" s="326">
        <f t="shared" si="21"/>
      </c>
    </row>
    <row r="9" spans="1:41" s="327" customFormat="1" ht="12.75">
      <c r="A9" s="329" t="s">
        <v>166</v>
      </c>
      <c r="B9" s="329" t="s">
        <v>366</v>
      </c>
      <c r="C9" s="312" t="s">
        <v>48</v>
      </c>
      <c r="D9" s="313"/>
      <c r="E9" s="314">
        <f>IF(ISBLANK(D9),"",VLOOKUP(D9,Moustique_50_m,2))</f>
      </c>
      <c r="F9" s="315">
        <v>106</v>
      </c>
      <c r="G9" s="316">
        <f>IF(ISBLANK(F9),"",VLOOKUP(F9,Moustique_50_haies,2))</f>
        <v>15</v>
      </c>
      <c r="H9" s="317"/>
      <c r="I9" s="318">
        <f>IF(ISBLANK(H9),"",VLOOKUP(H9,Moustique_500_m,2))</f>
      </c>
      <c r="J9" s="319">
        <v>211</v>
      </c>
      <c r="K9" s="314">
        <f>IF(ISBLANK(J9),"",VLOOKUP(J9,Moustique_Longueur,2))</f>
        <v>13</v>
      </c>
      <c r="L9" s="294"/>
      <c r="M9" s="291">
        <f>IF(ISBLANK(L9),"",VLOOKUP(L9,Moustique_Triple_saut,2))</f>
      </c>
      <c r="N9" s="320">
        <v>505</v>
      </c>
      <c r="O9" s="314">
        <f>IF(ISBLANK(N9),"",VLOOKUP(N9,Moustique_MB,2))</f>
        <v>14</v>
      </c>
      <c r="P9" s="320"/>
      <c r="Q9" s="321">
        <f>IF(ISBLANK(P9),"",VLOOKUP(P9,Moustique_Anneau,2))</f>
      </c>
      <c r="R9" s="322">
        <f t="shared" si="0"/>
        <v>3</v>
      </c>
      <c r="S9" s="296">
        <f t="shared" si="1"/>
        <v>42</v>
      </c>
      <c r="T9" s="323">
        <v>5</v>
      </c>
      <c r="U9" s="310"/>
      <c r="V9" s="324">
        <f t="shared" si="2"/>
      </c>
      <c r="W9" s="325">
        <f t="shared" si="3"/>
      </c>
      <c r="X9" s="325">
        <f t="shared" si="4"/>
      </c>
      <c r="Y9" s="325">
        <f t="shared" si="5"/>
      </c>
      <c r="Z9" s="325">
        <f t="shared" si="6"/>
      </c>
      <c r="AA9" s="325">
        <f t="shared" si="7"/>
      </c>
      <c r="AB9" s="325">
        <f t="shared" si="8"/>
      </c>
      <c r="AC9" s="325">
        <f t="shared" si="9"/>
      </c>
      <c r="AD9" s="325">
        <f t="shared" si="10"/>
      </c>
      <c r="AE9" s="325">
        <f t="shared" si="11"/>
      </c>
      <c r="AF9" s="325">
        <f t="shared" si="12"/>
      </c>
      <c r="AG9" s="325">
        <f t="shared" si="13"/>
      </c>
      <c r="AH9" s="325">
        <f t="shared" si="14"/>
      </c>
      <c r="AI9" s="325">
        <f t="shared" si="15"/>
      </c>
      <c r="AJ9" s="325">
        <f t="shared" si="16"/>
      </c>
      <c r="AK9" s="325">
        <f t="shared" si="17"/>
        <v>42</v>
      </c>
      <c r="AL9" s="325">
        <f t="shared" si="18"/>
      </c>
      <c r="AM9" s="325">
        <f t="shared" si="19"/>
      </c>
      <c r="AN9" s="325">
        <f t="shared" si="20"/>
      </c>
      <c r="AO9" s="326">
        <f t="shared" si="21"/>
      </c>
    </row>
    <row r="10" spans="1:41" s="327" customFormat="1" ht="12.75">
      <c r="A10" s="329" t="s">
        <v>365</v>
      </c>
      <c r="B10" s="329" t="s">
        <v>110</v>
      </c>
      <c r="C10" s="312" t="s">
        <v>48</v>
      </c>
      <c r="D10" s="313"/>
      <c r="E10" s="314">
        <f>IF(ISBLANK(D10),"",VLOOKUP(D10,Moustique_50_m,2))</f>
      </c>
      <c r="F10" s="315">
        <v>118</v>
      </c>
      <c r="G10" s="316">
        <f>IF(ISBLANK(F10),"",VLOOKUP(F10,Moustique_50_haies,2))</f>
        <v>12</v>
      </c>
      <c r="H10" s="317"/>
      <c r="I10" s="318">
        <f>IF(ISBLANK(H10),"",VLOOKUP(H10,Moustique_500_m,2))</f>
      </c>
      <c r="J10" s="319">
        <v>247</v>
      </c>
      <c r="K10" s="314">
        <f>IF(ISBLANK(J10),"",VLOOKUP(J10,Moustique_Longueur,2))</f>
        <v>16</v>
      </c>
      <c r="L10" s="294"/>
      <c r="M10" s="291">
        <f>IF(ISBLANK(L10),"",VLOOKUP(L10,Moustique_Triple_saut,2))</f>
      </c>
      <c r="N10" s="320">
        <v>470</v>
      </c>
      <c r="O10" s="314">
        <f>IF(ISBLANK(N10),"",VLOOKUP(N10,Moustique_MB,2))</f>
        <v>13</v>
      </c>
      <c r="P10" s="320"/>
      <c r="Q10" s="321">
        <f>IF(ISBLANK(P10),"",VLOOKUP(P10,Moustique_Anneau,2))</f>
      </c>
      <c r="R10" s="322">
        <f t="shared" si="0"/>
        <v>3</v>
      </c>
      <c r="S10" s="296">
        <f t="shared" si="1"/>
        <v>41</v>
      </c>
      <c r="T10" s="323">
        <v>6</v>
      </c>
      <c r="U10" s="310"/>
      <c r="V10" s="324">
        <f t="shared" si="2"/>
      </c>
      <c r="W10" s="325">
        <f t="shared" si="3"/>
      </c>
      <c r="X10" s="325">
        <f t="shared" si="4"/>
      </c>
      <c r="Y10" s="325">
        <f t="shared" si="5"/>
      </c>
      <c r="Z10" s="325">
        <f t="shared" si="6"/>
      </c>
      <c r="AA10" s="325">
        <f t="shared" si="7"/>
      </c>
      <c r="AB10" s="325">
        <f t="shared" si="8"/>
      </c>
      <c r="AC10" s="325">
        <f t="shared" si="9"/>
      </c>
      <c r="AD10" s="325">
        <f t="shared" si="10"/>
      </c>
      <c r="AE10" s="325">
        <f t="shared" si="11"/>
      </c>
      <c r="AF10" s="325">
        <f t="shared" si="12"/>
      </c>
      <c r="AG10" s="325">
        <f t="shared" si="13"/>
      </c>
      <c r="AH10" s="325">
        <f t="shared" si="14"/>
      </c>
      <c r="AI10" s="325">
        <f t="shared" si="15"/>
      </c>
      <c r="AJ10" s="325">
        <f t="shared" si="16"/>
      </c>
      <c r="AK10" s="325">
        <f t="shared" si="17"/>
        <v>41</v>
      </c>
      <c r="AL10" s="325">
        <f t="shared" si="18"/>
      </c>
      <c r="AM10" s="325">
        <f t="shared" si="19"/>
      </c>
      <c r="AN10" s="325">
        <f t="shared" si="20"/>
      </c>
      <c r="AO10" s="326">
        <f t="shared" si="21"/>
      </c>
    </row>
    <row r="11" spans="1:41" s="327" customFormat="1" ht="12.75">
      <c r="A11" s="311" t="s">
        <v>763</v>
      </c>
      <c r="B11" s="311" t="s">
        <v>505</v>
      </c>
      <c r="C11" s="312" t="s">
        <v>61</v>
      </c>
      <c r="D11" s="313"/>
      <c r="E11" s="314">
        <f>IF(ISBLANK(D11),"",VLOOKUP(D11,Moustique_50_m,2))</f>
      </c>
      <c r="F11" s="315">
        <v>107</v>
      </c>
      <c r="G11" s="316">
        <f>IF(ISBLANK(F11),"",VLOOKUP(F11,Moustique_50_haies,2))</f>
        <v>14</v>
      </c>
      <c r="H11" s="317"/>
      <c r="I11" s="318">
        <f>IF(ISBLANK(H11),"",VLOOKUP(H11,Moustique_500_m,2))</f>
      </c>
      <c r="J11" s="319">
        <v>240</v>
      </c>
      <c r="K11" s="314">
        <f>IF(ISBLANK(J11),"",VLOOKUP(J11,Moustique_Longueur,2))</f>
        <v>16</v>
      </c>
      <c r="L11" s="294"/>
      <c r="M11" s="291">
        <f>IF(ISBLANK(L11),"",VLOOKUP(L11,Moustique_Triple_saut,2))</f>
      </c>
      <c r="N11" s="320">
        <v>418</v>
      </c>
      <c r="O11" s="314">
        <f>IF(ISBLANK(N11),"",VLOOKUP(N11,Moustique_MB,2))</f>
        <v>11</v>
      </c>
      <c r="P11" s="320"/>
      <c r="Q11" s="321">
        <f>IF(ISBLANK(P11),"",VLOOKUP(P11,Moustique_Anneau,2))</f>
      </c>
      <c r="R11" s="322">
        <f t="shared" si="0"/>
        <v>3</v>
      </c>
      <c r="S11" s="296">
        <f t="shared" si="1"/>
        <v>41</v>
      </c>
      <c r="T11" s="323">
        <v>6</v>
      </c>
      <c r="U11" s="310"/>
      <c r="V11" s="324">
        <f t="shared" si="2"/>
      </c>
      <c r="W11" s="325">
        <f t="shared" si="3"/>
      </c>
      <c r="X11" s="325">
        <f t="shared" si="4"/>
      </c>
      <c r="Y11" s="325">
        <f t="shared" si="5"/>
      </c>
      <c r="Z11" s="325">
        <f t="shared" si="6"/>
      </c>
      <c r="AA11" s="325">
        <f t="shared" si="7"/>
      </c>
      <c r="AB11" s="325">
        <f t="shared" si="8"/>
      </c>
      <c r="AC11" s="325">
        <f t="shared" si="9"/>
      </c>
      <c r="AD11" s="325">
        <f t="shared" si="10"/>
      </c>
      <c r="AE11" s="325">
        <f t="shared" si="11"/>
      </c>
      <c r="AF11" s="325">
        <f t="shared" si="12"/>
      </c>
      <c r="AG11" s="325">
        <f t="shared" si="13"/>
      </c>
      <c r="AH11" s="325">
        <f t="shared" si="14"/>
      </c>
      <c r="AI11" s="325">
        <f t="shared" si="15"/>
      </c>
      <c r="AJ11" s="325">
        <f t="shared" si="16"/>
      </c>
      <c r="AK11" s="325">
        <f t="shared" si="17"/>
      </c>
      <c r="AL11" s="325">
        <f t="shared" si="18"/>
      </c>
      <c r="AM11" s="325">
        <f t="shared" si="19"/>
      </c>
      <c r="AN11" s="325">
        <f t="shared" si="20"/>
        <v>41</v>
      </c>
      <c r="AO11" s="326">
        <f t="shared" si="21"/>
      </c>
    </row>
    <row r="12" spans="1:41" s="327" customFormat="1" ht="12.75">
      <c r="A12" s="330" t="s">
        <v>755</v>
      </c>
      <c r="B12" s="330" t="s">
        <v>756</v>
      </c>
      <c r="C12" s="312" t="s">
        <v>46</v>
      </c>
      <c r="D12" s="313"/>
      <c r="E12" s="314">
        <f>IF(ISBLANK(D12),"",VLOOKUP(D12,Moustique_50_m,2))</f>
      </c>
      <c r="F12" s="315">
        <v>109</v>
      </c>
      <c r="G12" s="316">
        <f>IF(ISBLANK(F12),"",VLOOKUP(F12,Moustique_50_haies,2))</f>
        <v>14</v>
      </c>
      <c r="H12" s="317"/>
      <c r="I12" s="318">
        <f>IF(ISBLANK(H12),"",VLOOKUP(H12,Moustique_500_m,2))</f>
      </c>
      <c r="J12" s="319">
        <v>232</v>
      </c>
      <c r="K12" s="314">
        <f>IF(ISBLANK(J12),"",VLOOKUP(J12,Moustique_Longueur,2))</f>
        <v>15</v>
      </c>
      <c r="L12" s="294"/>
      <c r="M12" s="291">
        <f>IF(ISBLANK(L12),"",VLOOKUP(L12,Moustique_Triple_saut,2))</f>
      </c>
      <c r="N12" s="320">
        <v>462</v>
      </c>
      <c r="O12" s="314">
        <f>IF(ISBLANK(N12),"",VLOOKUP(N12,Moustique_MB,2))</f>
        <v>12</v>
      </c>
      <c r="P12" s="320"/>
      <c r="Q12" s="321">
        <f>IF(ISBLANK(P12),"",VLOOKUP(P12,Moustique_Anneau,2))</f>
      </c>
      <c r="R12" s="322">
        <f t="shared" si="0"/>
        <v>3</v>
      </c>
      <c r="S12" s="296">
        <f t="shared" si="1"/>
        <v>41</v>
      </c>
      <c r="T12" s="323">
        <v>6</v>
      </c>
      <c r="U12" s="310"/>
      <c r="V12" s="324">
        <f t="shared" si="2"/>
      </c>
      <c r="W12" s="325">
        <f t="shared" si="3"/>
      </c>
      <c r="X12" s="325">
        <f t="shared" si="4"/>
      </c>
      <c r="Y12" s="325">
        <f t="shared" si="5"/>
      </c>
      <c r="Z12" s="325">
        <f t="shared" si="6"/>
      </c>
      <c r="AA12" s="325">
        <f t="shared" si="7"/>
      </c>
      <c r="AB12" s="325">
        <f t="shared" si="8"/>
      </c>
      <c r="AC12" s="325">
        <f t="shared" si="9"/>
      </c>
      <c r="AD12" s="325">
        <f t="shared" si="10"/>
      </c>
      <c r="AE12" s="325">
        <f t="shared" si="11"/>
      </c>
      <c r="AF12" s="325">
        <f t="shared" si="12"/>
      </c>
      <c r="AG12" s="325">
        <f t="shared" si="13"/>
      </c>
      <c r="AH12" s="325">
        <f t="shared" si="14"/>
      </c>
      <c r="AI12" s="325">
        <f t="shared" si="15"/>
      </c>
      <c r="AJ12" s="325">
        <f t="shared" si="16"/>
      </c>
      <c r="AK12" s="325">
        <f t="shared" si="17"/>
      </c>
      <c r="AL12" s="325">
        <f t="shared" si="18"/>
      </c>
      <c r="AM12" s="325">
        <f t="shared" si="19"/>
        <v>41</v>
      </c>
      <c r="AN12" s="325">
        <f t="shared" si="20"/>
      </c>
      <c r="AO12" s="326">
        <f t="shared" si="21"/>
      </c>
    </row>
    <row r="13" spans="1:41" s="327" customFormat="1" ht="12.75">
      <c r="A13" s="311" t="s">
        <v>102</v>
      </c>
      <c r="B13" s="311" t="s">
        <v>266</v>
      </c>
      <c r="C13" s="312" t="s">
        <v>45</v>
      </c>
      <c r="D13" s="313"/>
      <c r="E13" s="314">
        <f>IF(ISBLANK(D13),"",VLOOKUP(D13,Moustique_50_m,2))</f>
      </c>
      <c r="F13" s="315">
        <v>113</v>
      </c>
      <c r="G13" s="316">
        <f>IF(ISBLANK(F13),"",VLOOKUP(F13,Moustique_50_haies,2))</f>
        <v>13</v>
      </c>
      <c r="H13" s="317"/>
      <c r="I13" s="318">
        <f>IF(ISBLANK(H13),"",VLOOKUP(H13,Moustique_500_m,2))</f>
      </c>
      <c r="J13" s="319">
        <v>250</v>
      </c>
      <c r="K13" s="314">
        <f>IF(ISBLANK(J13),"",VLOOKUP(J13,Moustique_Longueur,2))</f>
        <v>16</v>
      </c>
      <c r="L13" s="294"/>
      <c r="M13" s="291">
        <f>IF(ISBLANK(L13),"",VLOOKUP(L13,Moustique_Triple_saut,2))</f>
      </c>
      <c r="N13" s="320">
        <v>462</v>
      </c>
      <c r="O13" s="314">
        <f>IF(ISBLANK(N13),"",VLOOKUP(N13,Moustique_MB,2))</f>
        <v>12</v>
      </c>
      <c r="P13" s="320"/>
      <c r="Q13" s="321">
        <f>IF(ISBLANK(P13),"",VLOOKUP(P13,Moustique_Anneau,2))</f>
      </c>
      <c r="R13" s="322">
        <f t="shared" si="0"/>
        <v>3</v>
      </c>
      <c r="S13" s="296">
        <f t="shared" si="1"/>
        <v>41</v>
      </c>
      <c r="T13" s="323">
        <v>6</v>
      </c>
      <c r="U13" s="310"/>
      <c r="V13" s="324">
        <f t="shared" si="2"/>
      </c>
      <c r="W13" s="325">
        <f t="shared" si="3"/>
      </c>
      <c r="X13" s="325">
        <f t="shared" si="4"/>
      </c>
      <c r="Y13" s="325">
        <f t="shared" si="5"/>
      </c>
      <c r="Z13" s="325">
        <f t="shared" si="6"/>
      </c>
      <c r="AA13" s="325">
        <f t="shared" si="7"/>
      </c>
      <c r="AB13" s="325">
        <f t="shared" si="8"/>
      </c>
      <c r="AC13" s="325">
        <f t="shared" si="9"/>
      </c>
      <c r="AD13" s="325">
        <f t="shared" si="10"/>
      </c>
      <c r="AE13" s="325">
        <f t="shared" si="11"/>
      </c>
      <c r="AF13" s="325">
        <f t="shared" si="12"/>
      </c>
      <c r="AG13" s="325">
        <f t="shared" si="13"/>
      </c>
      <c r="AH13" s="325">
        <f t="shared" si="14"/>
      </c>
      <c r="AI13" s="325">
        <f t="shared" si="15"/>
      </c>
      <c r="AJ13" s="325">
        <f t="shared" si="16"/>
        <v>41</v>
      </c>
      <c r="AK13" s="325">
        <f t="shared" si="17"/>
      </c>
      <c r="AL13" s="325">
        <f t="shared" si="18"/>
      </c>
      <c r="AM13" s="325">
        <f t="shared" si="19"/>
      </c>
      <c r="AN13" s="325">
        <f t="shared" si="20"/>
      </c>
      <c r="AO13" s="326">
        <f t="shared" si="21"/>
      </c>
    </row>
    <row r="14" spans="1:41" s="327" customFormat="1" ht="12.75">
      <c r="A14" s="311" t="s">
        <v>593</v>
      </c>
      <c r="B14" s="311" t="s">
        <v>265</v>
      </c>
      <c r="C14" s="312" t="s">
        <v>45</v>
      </c>
      <c r="D14" s="313"/>
      <c r="E14" s="314">
        <f>IF(ISBLANK(D14),"",VLOOKUP(D14,Moustique_50_m,2))</f>
      </c>
      <c r="F14" s="315">
        <v>112</v>
      </c>
      <c r="G14" s="316">
        <f>IF(ISBLANK(F14),"",VLOOKUP(F14,Moustique_50_haies,2))</f>
        <v>13</v>
      </c>
      <c r="H14" s="317"/>
      <c r="I14" s="318">
        <f>IF(ISBLANK(H14),"",VLOOKUP(H14,Moustique_500_m,2))</f>
      </c>
      <c r="J14" s="319">
        <v>244</v>
      </c>
      <c r="K14" s="314">
        <f>IF(ISBLANK(J14),"",VLOOKUP(J14,Moustique_Longueur,2))</f>
        <v>16</v>
      </c>
      <c r="L14" s="294"/>
      <c r="M14" s="291">
        <f>IF(ISBLANK(L14),"",VLOOKUP(L14,Moustique_Triple_saut,2))</f>
      </c>
      <c r="N14" s="320">
        <v>467</v>
      </c>
      <c r="O14" s="314">
        <f>IF(ISBLANK(N14),"",VLOOKUP(N14,Moustique_MB,2))</f>
        <v>12</v>
      </c>
      <c r="P14" s="320"/>
      <c r="Q14" s="321">
        <f>IF(ISBLANK(P14),"",VLOOKUP(P14,Moustique_Anneau,2))</f>
      </c>
      <c r="R14" s="322">
        <f t="shared" si="0"/>
        <v>3</v>
      </c>
      <c r="S14" s="296">
        <f t="shared" si="1"/>
        <v>41</v>
      </c>
      <c r="T14" s="323">
        <v>6</v>
      </c>
      <c r="U14" s="310"/>
      <c r="V14" s="324">
        <f t="shared" si="2"/>
      </c>
      <c r="W14" s="325">
        <f t="shared" si="3"/>
      </c>
      <c r="X14" s="325">
        <f t="shared" si="4"/>
      </c>
      <c r="Y14" s="325">
        <f t="shared" si="5"/>
      </c>
      <c r="Z14" s="325">
        <f t="shared" si="6"/>
      </c>
      <c r="AA14" s="325">
        <f t="shared" si="7"/>
      </c>
      <c r="AB14" s="325">
        <f t="shared" si="8"/>
      </c>
      <c r="AC14" s="325">
        <f t="shared" si="9"/>
      </c>
      <c r="AD14" s="325">
        <f t="shared" si="10"/>
      </c>
      <c r="AE14" s="325">
        <f t="shared" si="11"/>
      </c>
      <c r="AF14" s="325">
        <f t="shared" si="12"/>
      </c>
      <c r="AG14" s="325">
        <f t="shared" si="13"/>
      </c>
      <c r="AH14" s="325">
        <f t="shared" si="14"/>
      </c>
      <c r="AI14" s="325">
        <f t="shared" si="15"/>
      </c>
      <c r="AJ14" s="325">
        <f t="shared" si="16"/>
        <v>41</v>
      </c>
      <c r="AK14" s="325">
        <f t="shared" si="17"/>
      </c>
      <c r="AL14" s="325">
        <f t="shared" si="18"/>
      </c>
      <c r="AM14" s="325">
        <f t="shared" si="19"/>
      </c>
      <c r="AN14" s="325">
        <f t="shared" si="20"/>
      </c>
      <c r="AO14" s="326">
        <f t="shared" si="21"/>
      </c>
    </row>
    <row r="15" spans="1:41" s="327" customFormat="1" ht="12.75">
      <c r="A15" s="329" t="s">
        <v>518</v>
      </c>
      <c r="B15" s="329" t="s">
        <v>519</v>
      </c>
      <c r="C15" s="312" t="s">
        <v>48</v>
      </c>
      <c r="D15" s="313"/>
      <c r="E15" s="314">
        <f>IF(ISBLANK(D15),"",VLOOKUP(D15,Moustique_50_m,2))</f>
      </c>
      <c r="F15" s="315">
        <v>112</v>
      </c>
      <c r="G15" s="316">
        <f>IF(ISBLANK(F15),"",VLOOKUP(F15,Moustique_50_haies,2))</f>
        <v>13</v>
      </c>
      <c r="H15" s="317"/>
      <c r="I15" s="318">
        <f>IF(ISBLANK(H15),"",VLOOKUP(H15,Moustique_500_m,2))</f>
      </c>
      <c r="J15" s="319">
        <v>210</v>
      </c>
      <c r="K15" s="314">
        <f>IF(ISBLANK(J15),"",VLOOKUP(J15,Moustique_Longueur,2))</f>
        <v>13</v>
      </c>
      <c r="L15" s="294"/>
      <c r="M15" s="291">
        <f>IF(ISBLANK(L15),"",VLOOKUP(L15,Moustique_Triple_saut,2))</f>
      </c>
      <c r="N15" s="320">
        <v>480</v>
      </c>
      <c r="O15" s="314">
        <f>IF(ISBLANK(N15),"",VLOOKUP(N15,Moustique_MB,2))</f>
        <v>13</v>
      </c>
      <c r="P15" s="320"/>
      <c r="Q15" s="321">
        <f>IF(ISBLANK(P15),"",VLOOKUP(P15,Moustique_Anneau,2))</f>
      </c>
      <c r="R15" s="322">
        <f t="shared" si="0"/>
        <v>3</v>
      </c>
      <c r="S15" s="296">
        <f t="shared" si="1"/>
        <v>39</v>
      </c>
      <c r="T15" s="323">
        <v>11</v>
      </c>
      <c r="U15" s="310"/>
      <c r="V15" s="324">
        <f t="shared" si="2"/>
      </c>
      <c r="W15" s="325">
        <f t="shared" si="3"/>
      </c>
      <c r="X15" s="325">
        <f t="shared" si="4"/>
      </c>
      <c r="Y15" s="325">
        <f t="shared" si="5"/>
      </c>
      <c r="Z15" s="325">
        <f t="shared" si="6"/>
      </c>
      <c r="AA15" s="325">
        <f t="shared" si="7"/>
      </c>
      <c r="AB15" s="325">
        <f t="shared" si="8"/>
      </c>
      <c r="AC15" s="325">
        <f t="shared" si="9"/>
      </c>
      <c r="AD15" s="325">
        <f t="shared" si="10"/>
      </c>
      <c r="AE15" s="325">
        <f t="shared" si="11"/>
      </c>
      <c r="AF15" s="325">
        <f t="shared" si="12"/>
      </c>
      <c r="AG15" s="325">
        <f t="shared" si="13"/>
      </c>
      <c r="AH15" s="325">
        <f t="shared" si="14"/>
      </c>
      <c r="AI15" s="325">
        <f t="shared" si="15"/>
      </c>
      <c r="AJ15" s="325">
        <f t="shared" si="16"/>
      </c>
      <c r="AK15" s="325">
        <f t="shared" si="17"/>
        <v>39</v>
      </c>
      <c r="AL15" s="325">
        <f t="shared" si="18"/>
      </c>
      <c r="AM15" s="325">
        <f t="shared" si="19"/>
      </c>
      <c r="AN15" s="325">
        <f t="shared" si="20"/>
      </c>
      <c r="AO15" s="326">
        <f t="shared" si="21"/>
      </c>
    </row>
    <row r="16" spans="1:41" s="327" customFormat="1" ht="12.75">
      <c r="A16" s="311" t="s">
        <v>149</v>
      </c>
      <c r="B16" s="311" t="s">
        <v>267</v>
      </c>
      <c r="C16" s="312" t="s">
        <v>74</v>
      </c>
      <c r="D16" s="313"/>
      <c r="E16" s="314">
        <f>IF(ISBLANK(D16),"",VLOOKUP(D16,Moustique_50_m,2))</f>
      </c>
      <c r="F16" s="315">
        <v>114</v>
      </c>
      <c r="G16" s="316">
        <f>IF(ISBLANK(F16),"",VLOOKUP(F16,Moustique_50_haies,2))</f>
        <v>13</v>
      </c>
      <c r="H16" s="317"/>
      <c r="I16" s="318">
        <f>IF(ISBLANK(H16),"",VLOOKUP(H16,Moustique_500_m,2))</f>
      </c>
      <c r="J16" s="319">
        <v>272</v>
      </c>
      <c r="K16" s="314">
        <f>IF(ISBLANK(J16),"",VLOOKUP(J16,Moustique_Longueur,2))</f>
        <v>17</v>
      </c>
      <c r="L16" s="294"/>
      <c r="M16" s="291">
        <f>IF(ISBLANK(L16),"",VLOOKUP(L16,Moustique_Triple_saut,2))</f>
      </c>
      <c r="N16" s="320">
        <v>375</v>
      </c>
      <c r="O16" s="314">
        <f>IF(ISBLANK(N16),"",VLOOKUP(N16,Moustique_MB,2))</f>
        <v>9</v>
      </c>
      <c r="P16" s="320"/>
      <c r="Q16" s="321">
        <f>IF(ISBLANK(P16),"",VLOOKUP(P16,Moustique_Anneau,2))</f>
      </c>
      <c r="R16" s="322">
        <f t="shared" si="0"/>
        <v>3</v>
      </c>
      <c r="S16" s="296">
        <f t="shared" si="1"/>
        <v>39</v>
      </c>
      <c r="T16" s="323">
        <v>11</v>
      </c>
      <c r="U16" s="310"/>
      <c r="V16" s="324">
        <f t="shared" si="2"/>
      </c>
      <c r="W16" s="325">
        <f t="shared" si="3"/>
      </c>
      <c r="X16" s="325">
        <f t="shared" si="4"/>
      </c>
      <c r="Y16" s="325">
        <f t="shared" si="5"/>
      </c>
      <c r="Z16" s="325">
        <f t="shared" si="6"/>
      </c>
      <c r="AA16" s="325">
        <f t="shared" si="7"/>
      </c>
      <c r="AB16" s="325">
        <f t="shared" si="8"/>
      </c>
      <c r="AC16" s="325">
        <f t="shared" si="9"/>
      </c>
      <c r="AD16" s="325">
        <f t="shared" si="10"/>
      </c>
      <c r="AE16" s="325">
        <f t="shared" si="11"/>
      </c>
      <c r="AF16" s="325">
        <f t="shared" si="12"/>
        <v>39</v>
      </c>
      <c r="AG16" s="325">
        <f t="shared" si="13"/>
      </c>
      <c r="AH16" s="325">
        <f t="shared" si="14"/>
      </c>
      <c r="AI16" s="325">
        <f t="shared" si="15"/>
      </c>
      <c r="AJ16" s="325">
        <f t="shared" si="16"/>
      </c>
      <c r="AK16" s="325">
        <f t="shared" si="17"/>
      </c>
      <c r="AL16" s="325">
        <f t="shared" si="18"/>
      </c>
      <c r="AM16" s="325">
        <f t="shared" si="19"/>
      </c>
      <c r="AN16" s="325">
        <f t="shared" si="20"/>
      </c>
      <c r="AO16" s="326">
        <f t="shared" si="21"/>
      </c>
    </row>
    <row r="17" spans="1:41" s="327" customFormat="1" ht="12.75">
      <c r="A17" s="330" t="s">
        <v>156</v>
      </c>
      <c r="B17" s="330" t="s">
        <v>757</v>
      </c>
      <c r="C17" s="312" t="s">
        <v>46</v>
      </c>
      <c r="D17" s="313"/>
      <c r="E17" s="314">
        <f>IF(ISBLANK(D17),"",VLOOKUP(D17,Moustique_50_m,2))</f>
      </c>
      <c r="F17" s="315">
        <v>112</v>
      </c>
      <c r="G17" s="316">
        <f>IF(ISBLANK(F17),"",VLOOKUP(F17,Moustique_50_haies,2))</f>
        <v>13</v>
      </c>
      <c r="H17" s="317"/>
      <c r="I17" s="318">
        <f>IF(ISBLANK(H17),"",VLOOKUP(H17,Moustique_500_m,2))</f>
      </c>
      <c r="J17" s="319">
        <v>242</v>
      </c>
      <c r="K17" s="314">
        <f>IF(ISBLANK(J17),"",VLOOKUP(J17,Moustique_Longueur,2))</f>
        <v>16</v>
      </c>
      <c r="L17" s="294"/>
      <c r="M17" s="291">
        <f>IF(ISBLANK(L17),"",VLOOKUP(L17,Moustique_Triple_saut,2))</f>
      </c>
      <c r="N17" s="320">
        <v>382</v>
      </c>
      <c r="O17" s="314">
        <f>IF(ISBLANK(N17),"",VLOOKUP(N17,Moustique_MB,2))</f>
        <v>10</v>
      </c>
      <c r="P17" s="320"/>
      <c r="Q17" s="321">
        <f>IF(ISBLANK(P17),"",VLOOKUP(P17,Moustique_Anneau,2))</f>
      </c>
      <c r="R17" s="322">
        <f t="shared" si="0"/>
        <v>3</v>
      </c>
      <c r="S17" s="296">
        <f t="shared" si="1"/>
        <v>39</v>
      </c>
      <c r="T17" s="323">
        <v>11</v>
      </c>
      <c r="U17" s="310"/>
      <c r="V17" s="324">
        <f t="shared" si="2"/>
      </c>
      <c r="W17" s="325">
        <f t="shared" si="3"/>
      </c>
      <c r="X17" s="325">
        <f t="shared" si="4"/>
      </c>
      <c r="Y17" s="325">
        <f t="shared" si="5"/>
      </c>
      <c r="Z17" s="325">
        <f t="shared" si="6"/>
      </c>
      <c r="AA17" s="325">
        <f t="shared" si="7"/>
      </c>
      <c r="AB17" s="325">
        <f t="shared" si="8"/>
      </c>
      <c r="AC17" s="325">
        <f t="shared" si="9"/>
      </c>
      <c r="AD17" s="325">
        <f t="shared" si="10"/>
      </c>
      <c r="AE17" s="325">
        <f t="shared" si="11"/>
      </c>
      <c r="AF17" s="325">
        <f t="shared" si="12"/>
      </c>
      <c r="AG17" s="325">
        <f t="shared" si="13"/>
      </c>
      <c r="AH17" s="325">
        <f t="shared" si="14"/>
      </c>
      <c r="AI17" s="325">
        <f t="shared" si="15"/>
      </c>
      <c r="AJ17" s="325">
        <f t="shared" si="16"/>
      </c>
      <c r="AK17" s="325">
        <f t="shared" si="17"/>
      </c>
      <c r="AL17" s="325">
        <f t="shared" si="18"/>
      </c>
      <c r="AM17" s="325">
        <f t="shared" si="19"/>
        <v>39</v>
      </c>
      <c r="AN17" s="325">
        <f t="shared" si="20"/>
      </c>
      <c r="AO17" s="326">
        <f t="shared" si="21"/>
      </c>
    </row>
    <row r="18" spans="1:41" s="327" customFormat="1" ht="12.75">
      <c r="A18" s="311" t="s">
        <v>765</v>
      </c>
      <c r="B18" s="311" t="s">
        <v>766</v>
      </c>
      <c r="C18" s="312" t="s">
        <v>64</v>
      </c>
      <c r="D18" s="313"/>
      <c r="E18" s="314">
        <f>IF(ISBLANK(D18),"",VLOOKUP(D18,Moustique_50_m,2))</f>
      </c>
      <c r="F18" s="315">
        <v>114</v>
      </c>
      <c r="G18" s="316">
        <f>IF(ISBLANK(F18),"",VLOOKUP(F18,Moustique_50_haies,2))</f>
        <v>13</v>
      </c>
      <c r="H18" s="317"/>
      <c r="I18" s="318">
        <f>IF(ISBLANK(H18),"",VLOOKUP(H18,Moustique_500_m,2))</f>
      </c>
      <c r="J18" s="319">
        <v>225</v>
      </c>
      <c r="K18" s="314">
        <f>IF(ISBLANK(J18),"",VLOOKUP(J18,Moustique_Longueur,2))</f>
        <v>14</v>
      </c>
      <c r="L18" s="294"/>
      <c r="M18" s="291">
        <f>IF(ISBLANK(L18),"",VLOOKUP(L18,Moustique_Triple_saut,2))</f>
      </c>
      <c r="N18" s="320">
        <v>457</v>
      </c>
      <c r="O18" s="314">
        <f>IF(ISBLANK(N18),"",VLOOKUP(N18,Moustique_MB,2))</f>
        <v>12</v>
      </c>
      <c r="P18" s="320"/>
      <c r="Q18" s="321">
        <f>IF(ISBLANK(P18),"",VLOOKUP(P18,Moustique_Anneau,2))</f>
      </c>
      <c r="R18" s="322">
        <f t="shared" si="0"/>
        <v>3</v>
      </c>
      <c r="S18" s="296">
        <f t="shared" si="1"/>
        <v>39</v>
      </c>
      <c r="T18" s="323">
        <v>11</v>
      </c>
      <c r="U18" s="310"/>
      <c r="V18" s="324">
        <f t="shared" si="2"/>
      </c>
      <c r="W18" s="325">
        <f t="shared" si="3"/>
        <v>39</v>
      </c>
      <c r="X18" s="325">
        <f t="shared" si="4"/>
      </c>
      <c r="Y18" s="325">
        <f t="shared" si="5"/>
      </c>
      <c r="Z18" s="325">
        <f t="shared" si="6"/>
      </c>
      <c r="AA18" s="325">
        <f t="shared" si="7"/>
      </c>
      <c r="AB18" s="325">
        <f t="shared" si="8"/>
      </c>
      <c r="AC18" s="325">
        <f t="shared" si="9"/>
      </c>
      <c r="AD18" s="325">
        <f t="shared" si="10"/>
      </c>
      <c r="AE18" s="325">
        <f t="shared" si="11"/>
      </c>
      <c r="AF18" s="325">
        <f t="shared" si="12"/>
      </c>
      <c r="AG18" s="325">
        <f t="shared" si="13"/>
      </c>
      <c r="AH18" s="325">
        <f t="shared" si="14"/>
      </c>
      <c r="AI18" s="325">
        <f t="shared" si="15"/>
      </c>
      <c r="AJ18" s="325">
        <f t="shared" si="16"/>
      </c>
      <c r="AK18" s="325">
        <f t="shared" si="17"/>
      </c>
      <c r="AL18" s="325">
        <f t="shared" si="18"/>
      </c>
      <c r="AM18" s="325">
        <f t="shared" si="19"/>
      </c>
      <c r="AN18" s="325">
        <f t="shared" si="20"/>
      </c>
      <c r="AO18" s="326">
        <f t="shared" si="21"/>
      </c>
    </row>
    <row r="19" spans="1:41" s="327" customFormat="1" ht="12.75">
      <c r="A19" s="311" t="s">
        <v>271</v>
      </c>
      <c r="B19" s="311" t="s">
        <v>309</v>
      </c>
      <c r="C19" s="312" t="s">
        <v>78</v>
      </c>
      <c r="D19" s="313"/>
      <c r="E19" s="314">
        <f>IF(ISBLANK(D19),"",VLOOKUP(D19,Moustique_50_m,2))</f>
      </c>
      <c r="F19" s="315">
        <v>96</v>
      </c>
      <c r="G19" s="316">
        <f>IF(ISBLANK(F19),"",VLOOKUP(F19,Moustique_50_haies,2))</f>
        <v>18</v>
      </c>
      <c r="H19" s="317"/>
      <c r="I19" s="318">
        <f>IF(ISBLANK(H19),"",VLOOKUP(H19,Moustique_500_m,2))</f>
      </c>
      <c r="J19" s="319">
        <v>326</v>
      </c>
      <c r="K19" s="314">
        <f>IF(ISBLANK(J19),"",VLOOKUP(J19,Moustique_Longueur,2))</f>
        <v>20</v>
      </c>
      <c r="L19" s="294"/>
      <c r="M19" s="291">
        <f>IF(ISBLANK(L19),"",VLOOKUP(L19,Moustique_Triple_saut,2))</f>
      </c>
      <c r="N19" s="320"/>
      <c r="O19" s="314">
        <f>IF(ISBLANK(N19),"",VLOOKUP(N19,Moustique_MB,2))</f>
      </c>
      <c r="P19" s="320"/>
      <c r="Q19" s="321">
        <f>IF(ISBLANK(P19),"",VLOOKUP(P19,Moustique_Anneau,2))</f>
      </c>
      <c r="R19" s="322">
        <f t="shared" si="0"/>
        <v>2</v>
      </c>
      <c r="S19" s="296">
        <f t="shared" si="1"/>
        <v>38</v>
      </c>
      <c r="T19" s="323">
        <v>15</v>
      </c>
      <c r="U19" s="310"/>
      <c r="V19" s="324">
        <f t="shared" si="2"/>
      </c>
      <c r="W19" s="325">
        <f t="shared" si="3"/>
      </c>
      <c r="X19" s="325">
        <f t="shared" si="4"/>
      </c>
      <c r="Y19" s="325">
        <f t="shared" si="5"/>
      </c>
      <c r="Z19" s="325">
        <f t="shared" si="6"/>
      </c>
      <c r="AA19" s="325">
        <f t="shared" si="7"/>
      </c>
      <c r="AB19" s="325">
        <f t="shared" si="8"/>
      </c>
      <c r="AC19" s="325">
        <f t="shared" si="9"/>
      </c>
      <c r="AD19" s="325">
        <f t="shared" si="10"/>
      </c>
      <c r="AE19" s="325">
        <f t="shared" si="11"/>
      </c>
      <c r="AF19" s="325">
        <f t="shared" si="12"/>
      </c>
      <c r="AG19" s="325">
        <f t="shared" si="13"/>
        <v>38</v>
      </c>
      <c r="AH19" s="325">
        <f t="shared" si="14"/>
      </c>
      <c r="AI19" s="325">
        <f t="shared" si="15"/>
      </c>
      <c r="AJ19" s="325">
        <f t="shared" si="16"/>
      </c>
      <c r="AK19" s="325">
        <f t="shared" si="17"/>
      </c>
      <c r="AL19" s="325">
        <f t="shared" si="18"/>
      </c>
      <c r="AM19" s="325">
        <f t="shared" si="19"/>
      </c>
      <c r="AN19" s="325">
        <f t="shared" si="20"/>
      </c>
      <c r="AO19" s="326">
        <f t="shared" si="21"/>
      </c>
    </row>
    <row r="20" spans="1:41" ht="12.75">
      <c r="A20" s="330" t="s">
        <v>118</v>
      </c>
      <c r="B20" s="330" t="s">
        <v>312</v>
      </c>
      <c r="C20" s="312" t="s">
        <v>46</v>
      </c>
      <c r="D20" s="313"/>
      <c r="E20" s="314">
        <f>IF(ISBLANK(D20),"",VLOOKUP(D20,Moustique_50_m,2))</f>
      </c>
      <c r="F20" s="315">
        <v>117</v>
      </c>
      <c r="G20" s="316">
        <f>IF(ISBLANK(F20),"",VLOOKUP(F20,Moustique_50_haies,2))</f>
        <v>12</v>
      </c>
      <c r="H20" s="317"/>
      <c r="I20" s="318">
        <f>IF(ISBLANK(H20),"",VLOOKUP(H20,Moustique_500_m,2))</f>
      </c>
      <c r="J20" s="319">
        <v>226</v>
      </c>
      <c r="K20" s="314">
        <f>IF(ISBLANK(J20),"",VLOOKUP(J20,Moustique_Longueur,2))</f>
        <v>14</v>
      </c>
      <c r="L20" s="294"/>
      <c r="M20" s="291">
        <f>IF(ISBLANK(L20),"",VLOOKUP(L20,Moustique_Triple_saut,2))</f>
      </c>
      <c r="N20" s="320">
        <v>445</v>
      </c>
      <c r="O20" s="314">
        <f>IF(ISBLANK(N20),"",VLOOKUP(N20,Moustique_MB,2))</f>
        <v>12</v>
      </c>
      <c r="P20" s="320"/>
      <c r="Q20" s="321">
        <f>IF(ISBLANK(P20),"",VLOOKUP(P20,Moustique_Anneau,2))</f>
      </c>
      <c r="R20" s="322">
        <f t="shared" si="0"/>
        <v>3</v>
      </c>
      <c r="S20" s="296">
        <f t="shared" si="1"/>
        <v>38</v>
      </c>
      <c r="T20" s="323">
        <v>15</v>
      </c>
      <c r="V20" s="324">
        <f t="shared" si="2"/>
      </c>
      <c r="W20" s="325">
        <f t="shared" si="3"/>
      </c>
      <c r="X20" s="325">
        <f t="shared" si="4"/>
      </c>
      <c r="Y20" s="325">
        <f t="shared" si="5"/>
      </c>
      <c r="Z20" s="325">
        <f t="shared" si="6"/>
      </c>
      <c r="AA20" s="325">
        <f t="shared" si="7"/>
      </c>
      <c r="AB20" s="325">
        <f t="shared" si="8"/>
      </c>
      <c r="AC20" s="325">
        <f t="shared" si="9"/>
      </c>
      <c r="AD20" s="325">
        <f t="shared" si="10"/>
      </c>
      <c r="AE20" s="325">
        <f t="shared" si="11"/>
      </c>
      <c r="AF20" s="325">
        <f t="shared" si="12"/>
      </c>
      <c r="AG20" s="325">
        <f t="shared" si="13"/>
      </c>
      <c r="AH20" s="325">
        <f t="shared" si="14"/>
      </c>
      <c r="AI20" s="325">
        <f t="shared" si="15"/>
      </c>
      <c r="AJ20" s="325">
        <f t="shared" si="16"/>
      </c>
      <c r="AK20" s="325">
        <f t="shared" si="17"/>
      </c>
      <c r="AL20" s="325">
        <f t="shared" si="18"/>
      </c>
      <c r="AM20" s="325">
        <f t="shared" si="19"/>
        <v>38</v>
      </c>
      <c r="AN20" s="325">
        <f t="shared" si="20"/>
      </c>
      <c r="AO20" s="326">
        <f t="shared" si="21"/>
      </c>
    </row>
    <row r="21" spans="1:41" ht="12.75">
      <c r="A21" s="311" t="s">
        <v>761</v>
      </c>
      <c r="B21" s="311" t="s">
        <v>762</v>
      </c>
      <c r="C21" s="312" t="s">
        <v>61</v>
      </c>
      <c r="D21" s="313"/>
      <c r="E21" s="314">
        <f>IF(ISBLANK(D21),"",VLOOKUP(D21,Moustique_50_m,2))</f>
      </c>
      <c r="F21" s="315">
        <v>110</v>
      </c>
      <c r="G21" s="316">
        <f>IF(ISBLANK(F21),"",VLOOKUP(F21,Moustique_50_haies,2))</f>
        <v>14</v>
      </c>
      <c r="H21" s="317"/>
      <c r="I21" s="318">
        <f>IF(ISBLANK(H21),"",VLOOKUP(H21,Moustique_500_m,2))</f>
      </c>
      <c r="J21" s="319">
        <v>255</v>
      </c>
      <c r="K21" s="314">
        <f>IF(ISBLANK(J21),"",VLOOKUP(J21,Moustique_Longueur,2))</f>
        <v>16</v>
      </c>
      <c r="L21" s="294"/>
      <c r="M21" s="291">
        <f>IF(ISBLANK(L21),"",VLOOKUP(L21,Moustique_Triple_saut,2))</f>
      </c>
      <c r="N21" s="320">
        <v>345</v>
      </c>
      <c r="O21" s="314">
        <f>IF(ISBLANK(N21),"",VLOOKUP(N21,Moustique_MB,2))</f>
        <v>8</v>
      </c>
      <c r="P21" s="320"/>
      <c r="Q21" s="321">
        <f>IF(ISBLANK(P21),"",VLOOKUP(P21,Moustique_Anneau,2))</f>
      </c>
      <c r="R21" s="322">
        <f t="shared" si="0"/>
        <v>3</v>
      </c>
      <c r="S21" s="296">
        <f t="shared" si="1"/>
        <v>38</v>
      </c>
      <c r="T21" s="323">
        <v>15</v>
      </c>
      <c r="V21" s="324">
        <f t="shared" si="2"/>
      </c>
      <c r="W21" s="325">
        <f t="shared" si="3"/>
      </c>
      <c r="X21" s="325">
        <f t="shared" si="4"/>
      </c>
      <c r="Y21" s="325">
        <f t="shared" si="5"/>
      </c>
      <c r="Z21" s="325">
        <f t="shared" si="6"/>
      </c>
      <c r="AA21" s="325">
        <f t="shared" si="7"/>
      </c>
      <c r="AB21" s="325">
        <f t="shared" si="8"/>
      </c>
      <c r="AC21" s="325">
        <f t="shared" si="9"/>
      </c>
      <c r="AD21" s="325">
        <f t="shared" si="10"/>
      </c>
      <c r="AE21" s="325">
        <f t="shared" si="11"/>
      </c>
      <c r="AF21" s="325">
        <f t="shared" si="12"/>
      </c>
      <c r="AG21" s="325">
        <f t="shared" si="13"/>
      </c>
      <c r="AH21" s="325">
        <f t="shared" si="14"/>
      </c>
      <c r="AI21" s="325">
        <f t="shared" si="15"/>
      </c>
      <c r="AJ21" s="325">
        <f t="shared" si="16"/>
      </c>
      <c r="AK21" s="325">
        <f t="shared" si="17"/>
      </c>
      <c r="AL21" s="325">
        <f t="shared" si="18"/>
      </c>
      <c r="AM21" s="325">
        <f t="shared" si="19"/>
      </c>
      <c r="AN21" s="325">
        <f t="shared" si="20"/>
        <v>38</v>
      </c>
      <c r="AO21" s="326">
        <f t="shared" si="21"/>
      </c>
    </row>
    <row r="22" spans="1:41" ht="12.75">
      <c r="A22" s="332" t="s">
        <v>319</v>
      </c>
      <c r="B22" s="332" t="s">
        <v>320</v>
      </c>
      <c r="C22" s="312" t="s">
        <v>46</v>
      </c>
      <c r="D22" s="313"/>
      <c r="E22" s="314">
        <f>IF(ISBLANK(D22),"",VLOOKUP(D22,Moustique_50_m,2))</f>
      </c>
      <c r="F22" s="315">
        <v>104</v>
      </c>
      <c r="G22" s="316">
        <f>IF(ISBLANK(F22),"",VLOOKUP(F22,Moustique_50_haies,2))</f>
        <v>16</v>
      </c>
      <c r="H22" s="317"/>
      <c r="I22" s="318">
        <f>IF(ISBLANK(H22),"",VLOOKUP(H22,Moustique_500_m,2))</f>
      </c>
      <c r="J22" s="319">
        <v>213</v>
      </c>
      <c r="K22" s="314">
        <f>IF(ISBLANK(J22),"",VLOOKUP(J22,Moustique_Longueur,2))</f>
        <v>13</v>
      </c>
      <c r="L22" s="294"/>
      <c r="M22" s="291">
        <f>IF(ISBLANK(L22),"",VLOOKUP(L22,Moustique_Triple_saut,2))</f>
      </c>
      <c r="N22" s="320">
        <v>374</v>
      </c>
      <c r="O22" s="314">
        <f>IF(ISBLANK(N22),"",VLOOKUP(N22,Moustique_MB,2))</f>
        <v>9</v>
      </c>
      <c r="P22" s="320"/>
      <c r="Q22" s="321">
        <f>IF(ISBLANK(P22),"",VLOOKUP(P22,Moustique_Anneau,2))</f>
      </c>
      <c r="R22" s="322">
        <f t="shared" si="0"/>
        <v>3</v>
      </c>
      <c r="S22" s="296">
        <f t="shared" si="1"/>
        <v>38</v>
      </c>
      <c r="T22" s="323">
        <v>15</v>
      </c>
      <c r="V22" s="324">
        <f t="shared" si="2"/>
      </c>
      <c r="W22" s="325">
        <f t="shared" si="3"/>
      </c>
      <c r="X22" s="325">
        <f t="shared" si="4"/>
      </c>
      <c r="Y22" s="325">
        <f t="shared" si="5"/>
      </c>
      <c r="Z22" s="325">
        <f t="shared" si="6"/>
      </c>
      <c r="AA22" s="325">
        <f t="shared" si="7"/>
      </c>
      <c r="AB22" s="325">
        <f t="shared" si="8"/>
      </c>
      <c r="AC22" s="325">
        <f t="shared" si="9"/>
      </c>
      <c r="AD22" s="325">
        <f t="shared" si="10"/>
      </c>
      <c r="AE22" s="325">
        <f t="shared" si="11"/>
      </c>
      <c r="AF22" s="325">
        <f t="shared" si="12"/>
      </c>
      <c r="AG22" s="325">
        <f t="shared" si="13"/>
      </c>
      <c r="AH22" s="325">
        <f t="shared" si="14"/>
      </c>
      <c r="AI22" s="325">
        <f t="shared" si="15"/>
      </c>
      <c r="AJ22" s="325">
        <f t="shared" si="16"/>
      </c>
      <c r="AK22" s="325">
        <f t="shared" si="17"/>
      </c>
      <c r="AL22" s="325">
        <f t="shared" si="18"/>
      </c>
      <c r="AM22" s="325">
        <f t="shared" si="19"/>
        <v>38</v>
      </c>
      <c r="AN22" s="325">
        <f t="shared" si="20"/>
      </c>
      <c r="AO22" s="326">
        <f t="shared" si="21"/>
      </c>
    </row>
    <row r="23" spans="1:41" ht="12.75">
      <c r="A23" s="330" t="s">
        <v>96</v>
      </c>
      <c r="B23" s="330" t="s">
        <v>314</v>
      </c>
      <c r="C23" s="312" t="s">
        <v>46</v>
      </c>
      <c r="D23" s="313"/>
      <c r="E23" s="314">
        <f>IF(ISBLANK(D23),"",VLOOKUP(D23,Moustique_50_m,2))</f>
      </c>
      <c r="F23" s="315">
        <v>118</v>
      </c>
      <c r="G23" s="316">
        <f>IF(ISBLANK(F23),"",VLOOKUP(F23,Moustique_50_haies,2))</f>
        <v>12</v>
      </c>
      <c r="H23" s="317"/>
      <c r="I23" s="318">
        <f>IF(ISBLANK(H23),"",VLOOKUP(H23,Moustique_500_m,2))</f>
      </c>
      <c r="J23" s="319">
        <v>220</v>
      </c>
      <c r="K23" s="314">
        <f>IF(ISBLANK(J23),"",VLOOKUP(J23,Moustique_Longueur,2))</f>
        <v>14</v>
      </c>
      <c r="L23" s="294"/>
      <c r="M23" s="291">
        <f>IF(ISBLANK(L23),"",VLOOKUP(L23,Moustique_Triple_saut,2))</f>
      </c>
      <c r="N23" s="320">
        <v>439</v>
      </c>
      <c r="O23" s="314">
        <f>IF(ISBLANK(N23),"",VLOOKUP(N23,Moustique_MB,2))</f>
        <v>11</v>
      </c>
      <c r="P23" s="320"/>
      <c r="Q23" s="321">
        <f>IF(ISBLANK(P23),"",VLOOKUP(P23,Moustique_Anneau,2))</f>
      </c>
      <c r="R23" s="322">
        <f t="shared" si="0"/>
        <v>3</v>
      </c>
      <c r="S23" s="296">
        <f t="shared" si="1"/>
        <v>37</v>
      </c>
      <c r="T23" s="323">
        <v>19</v>
      </c>
      <c r="V23" s="324">
        <f t="shared" si="2"/>
      </c>
      <c r="W23" s="325">
        <f t="shared" si="3"/>
      </c>
      <c r="X23" s="325">
        <f t="shared" si="4"/>
      </c>
      <c r="Y23" s="325">
        <f t="shared" si="5"/>
      </c>
      <c r="Z23" s="325">
        <f t="shared" si="6"/>
      </c>
      <c r="AA23" s="325">
        <f t="shared" si="7"/>
      </c>
      <c r="AB23" s="325">
        <f t="shared" si="8"/>
      </c>
      <c r="AC23" s="325">
        <f t="shared" si="9"/>
      </c>
      <c r="AD23" s="325">
        <f t="shared" si="10"/>
      </c>
      <c r="AE23" s="325">
        <f t="shared" si="11"/>
      </c>
      <c r="AF23" s="325">
        <f t="shared" si="12"/>
      </c>
      <c r="AG23" s="325">
        <f t="shared" si="13"/>
      </c>
      <c r="AH23" s="325">
        <f t="shared" si="14"/>
      </c>
      <c r="AI23" s="325">
        <f t="shared" si="15"/>
      </c>
      <c r="AJ23" s="325">
        <f t="shared" si="16"/>
      </c>
      <c r="AK23" s="325">
        <f t="shared" si="17"/>
      </c>
      <c r="AL23" s="325">
        <f t="shared" si="18"/>
      </c>
      <c r="AM23" s="325">
        <f t="shared" si="19"/>
        <v>37</v>
      </c>
      <c r="AN23" s="325">
        <f t="shared" si="20"/>
      </c>
      <c r="AO23" s="326">
        <f t="shared" si="21"/>
      </c>
    </row>
    <row r="24" spans="1:41" ht="12.75">
      <c r="A24" s="311" t="s">
        <v>559</v>
      </c>
      <c r="B24" s="311" t="s">
        <v>90</v>
      </c>
      <c r="C24" s="312" t="s">
        <v>64</v>
      </c>
      <c r="D24" s="313"/>
      <c r="E24" s="314">
        <f>IF(ISBLANK(D24),"",VLOOKUP(D24,Moustique_50_m,2))</f>
      </c>
      <c r="F24" s="315">
        <v>108</v>
      </c>
      <c r="G24" s="316">
        <f>IF(ISBLANK(F24),"",VLOOKUP(F24,Moustique_50_haies,2))</f>
        <v>14</v>
      </c>
      <c r="H24" s="317"/>
      <c r="I24" s="318">
        <f>IF(ISBLANK(H24),"",VLOOKUP(H24,Moustique_500_m,2))</f>
      </c>
      <c r="J24" s="319">
        <v>245</v>
      </c>
      <c r="K24" s="314">
        <f>IF(ISBLANK(J24),"",VLOOKUP(J24,Moustique_Longueur,2))</f>
        <v>16</v>
      </c>
      <c r="L24" s="294"/>
      <c r="M24" s="291">
        <f>IF(ISBLANK(L24),"",VLOOKUP(L24,Moustique_Triple_saut,2))</f>
      </c>
      <c r="N24" s="320">
        <v>275</v>
      </c>
      <c r="O24" s="314">
        <f>IF(ISBLANK(N24),"",VLOOKUP(N24,Moustique_MB,2))</f>
        <v>6</v>
      </c>
      <c r="P24" s="320"/>
      <c r="Q24" s="321">
        <f>IF(ISBLANK(P24),"",VLOOKUP(P24,Moustique_Anneau,2))</f>
      </c>
      <c r="R24" s="322">
        <f t="shared" si="0"/>
        <v>3</v>
      </c>
      <c r="S24" s="296">
        <f t="shared" si="1"/>
        <v>36</v>
      </c>
      <c r="T24" s="323">
        <v>20</v>
      </c>
      <c r="V24" s="324">
        <f t="shared" si="2"/>
      </c>
      <c r="W24" s="325">
        <f t="shared" si="3"/>
        <v>36</v>
      </c>
      <c r="X24" s="325">
        <f t="shared" si="4"/>
      </c>
      <c r="Y24" s="325">
        <f t="shared" si="5"/>
      </c>
      <c r="Z24" s="325">
        <f t="shared" si="6"/>
      </c>
      <c r="AA24" s="325">
        <f t="shared" si="7"/>
      </c>
      <c r="AB24" s="325">
        <f t="shared" si="8"/>
      </c>
      <c r="AC24" s="325">
        <f t="shared" si="9"/>
      </c>
      <c r="AD24" s="325">
        <f t="shared" si="10"/>
      </c>
      <c r="AE24" s="325">
        <f t="shared" si="11"/>
      </c>
      <c r="AF24" s="325">
        <f t="shared" si="12"/>
      </c>
      <c r="AG24" s="325">
        <f t="shared" si="13"/>
      </c>
      <c r="AH24" s="325">
        <f t="shared" si="14"/>
      </c>
      <c r="AI24" s="325">
        <f t="shared" si="15"/>
      </c>
      <c r="AJ24" s="325">
        <f t="shared" si="16"/>
      </c>
      <c r="AK24" s="325">
        <f t="shared" si="17"/>
      </c>
      <c r="AL24" s="325">
        <f t="shared" si="18"/>
      </c>
      <c r="AM24" s="325">
        <f t="shared" si="19"/>
      </c>
      <c r="AN24" s="325">
        <f t="shared" si="20"/>
      </c>
      <c r="AO24" s="326">
        <f t="shared" si="21"/>
      </c>
    </row>
    <row r="25" spans="1:41" ht="12.75">
      <c r="A25" s="330" t="s">
        <v>317</v>
      </c>
      <c r="B25" s="330" t="s">
        <v>318</v>
      </c>
      <c r="C25" s="312" t="s">
        <v>46</v>
      </c>
      <c r="D25" s="313"/>
      <c r="E25" s="314">
        <f>IF(ISBLANK(D25),"",VLOOKUP(D25,Moustique_50_m,2))</f>
      </c>
      <c r="F25" s="315">
        <v>111</v>
      </c>
      <c r="G25" s="316">
        <f>IF(ISBLANK(F25),"",VLOOKUP(F25,Moustique_50_haies,2))</f>
        <v>13</v>
      </c>
      <c r="H25" s="317"/>
      <c r="I25" s="318">
        <f>IF(ISBLANK(H25),"",VLOOKUP(H25,Moustique_500_m,2))</f>
      </c>
      <c r="J25" s="319">
        <v>226</v>
      </c>
      <c r="K25" s="314">
        <f>IF(ISBLANK(J25),"",VLOOKUP(J25,Moustique_Longueur,2))</f>
        <v>14</v>
      </c>
      <c r="L25" s="294"/>
      <c r="M25" s="291">
        <f>IF(ISBLANK(L25),"",VLOOKUP(L25,Moustique_Triple_saut,2))</f>
      </c>
      <c r="N25" s="320">
        <v>359</v>
      </c>
      <c r="O25" s="314">
        <f>IF(ISBLANK(N25),"",VLOOKUP(N25,Moustique_MB,2))</f>
        <v>9</v>
      </c>
      <c r="P25" s="320"/>
      <c r="Q25" s="321">
        <f>IF(ISBLANK(P25),"",VLOOKUP(P25,Moustique_Anneau,2))</f>
      </c>
      <c r="R25" s="322">
        <f t="shared" si="0"/>
        <v>3</v>
      </c>
      <c r="S25" s="296">
        <f t="shared" si="1"/>
        <v>36</v>
      </c>
      <c r="T25" s="323">
        <v>20</v>
      </c>
      <c r="V25" s="324">
        <f t="shared" si="2"/>
      </c>
      <c r="W25" s="325">
        <f t="shared" si="3"/>
      </c>
      <c r="X25" s="325">
        <f t="shared" si="4"/>
      </c>
      <c r="Y25" s="325">
        <f t="shared" si="5"/>
      </c>
      <c r="Z25" s="325">
        <f t="shared" si="6"/>
      </c>
      <c r="AA25" s="325">
        <f t="shared" si="7"/>
      </c>
      <c r="AB25" s="325">
        <f t="shared" si="8"/>
      </c>
      <c r="AC25" s="325">
        <f t="shared" si="9"/>
      </c>
      <c r="AD25" s="325">
        <f t="shared" si="10"/>
      </c>
      <c r="AE25" s="325">
        <f t="shared" si="11"/>
      </c>
      <c r="AF25" s="325">
        <f t="shared" si="12"/>
      </c>
      <c r="AG25" s="325">
        <f t="shared" si="13"/>
      </c>
      <c r="AH25" s="325">
        <f t="shared" si="14"/>
      </c>
      <c r="AI25" s="325">
        <f t="shared" si="15"/>
      </c>
      <c r="AJ25" s="325">
        <f t="shared" si="16"/>
      </c>
      <c r="AK25" s="325">
        <f t="shared" si="17"/>
      </c>
      <c r="AL25" s="325">
        <f t="shared" si="18"/>
      </c>
      <c r="AM25" s="325">
        <f t="shared" si="19"/>
        <v>36</v>
      </c>
      <c r="AN25" s="325">
        <f t="shared" si="20"/>
      </c>
      <c r="AO25" s="326">
        <f t="shared" si="21"/>
      </c>
    </row>
    <row r="26" spans="1:41" ht="12.75">
      <c r="A26" s="311" t="s">
        <v>145</v>
      </c>
      <c r="B26" s="311" t="s">
        <v>144</v>
      </c>
      <c r="C26" s="312" t="s">
        <v>77</v>
      </c>
      <c r="D26" s="313"/>
      <c r="E26" s="314">
        <f>IF(ISBLANK(D26),"",VLOOKUP(D26,Moustique_50_m,2))</f>
      </c>
      <c r="F26" s="315">
        <v>131</v>
      </c>
      <c r="G26" s="316">
        <f>IF(ISBLANK(F26),"",VLOOKUP(F26,Moustique_50_haies,2))</f>
        <v>9</v>
      </c>
      <c r="H26" s="317"/>
      <c r="I26" s="318">
        <f>IF(ISBLANK(H26),"",VLOOKUP(H26,Moustique_500_m,2))</f>
      </c>
      <c r="J26" s="319">
        <v>235</v>
      </c>
      <c r="K26" s="314">
        <f>IF(ISBLANK(J26),"",VLOOKUP(J26,Moustique_Longueur,2))</f>
        <v>15</v>
      </c>
      <c r="L26" s="294"/>
      <c r="M26" s="291">
        <f>IF(ISBLANK(L26),"",VLOOKUP(L26,Moustique_Triple_saut,2))</f>
      </c>
      <c r="N26" s="320">
        <v>328</v>
      </c>
      <c r="O26" s="314">
        <f>IF(ISBLANK(N26),"",VLOOKUP(N26,Moustique_MB,2))</f>
        <v>8</v>
      </c>
      <c r="P26" s="320"/>
      <c r="Q26" s="321">
        <f>IF(ISBLANK(P26),"",VLOOKUP(P26,Moustique_Anneau,2))</f>
      </c>
      <c r="R26" s="322">
        <f t="shared" si="0"/>
        <v>3</v>
      </c>
      <c r="S26" s="296">
        <f t="shared" si="1"/>
        <v>32</v>
      </c>
      <c r="T26" s="323">
        <v>22</v>
      </c>
      <c r="V26" s="324">
        <f t="shared" si="2"/>
      </c>
      <c r="W26" s="325">
        <f t="shared" si="3"/>
      </c>
      <c r="X26" s="325">
        <f t="shared" si="4"/>
      </c>
      <c r="Y26" s="325">
        <f t="shared" si="5"/>
      </c>
      <c r="Z26" s="325">
        <f t="shared" si="6"/>
        <v>32</v>
      </c>
      <c r="AA26" s="325">
        <f t="shared" si="7"/>
      </c>
      <c r="AB26" s="325">
        <f t="shared" si="8"/>
      </c>
      <c r="AC26" s="325">
        <f t="shared" si="9"/>
      </c>
      <c r="AD26" s="325">
        <f t="shared" si="10"/>
      </c>
      <c r="AE26" s="325">
        <f t="shared" si="11"/>
      </c>
      <c r="AF26" s="325">
        <f t="shared" si="12"/>
      </c>
      <c r="AG26" s="325">
        <f t="shared" si="13"/>
      </c>
      <c r="AH26" s="325">
        <f t="shared" si="14"/>
      </c>
      <c r="AI26" s="325">
        <f t="shared" si="15"/>
      </c>
      <c r="AJ26" s="325">
        <f t="shared" si="16"/>
      </c>
      <c r="AK26" s="325">
        <f t="shared" si="17"/>
      </c>
      <c r="AL26" s="325">
        <f t="shared" si="18"/>
      </c>
      <c r="AM26" s="325">
        <f t="shared" si="19"/>
      </c>
      <c r="AN26" s="325">
        <f t="shared" si="20"/>
      </c>
      <c r="AO26" s="326">
        <f t="shared" si="21"/>
      </c>
    </row>
    <row r="27" spans="1:41" ht="12.75">
      <c r="A27" s="311" t="s">
        <v>764</v>
      </c>
      <c r="B27" s="311" t="s">
        <v>90</v>
      </c>
      <c r="C27" s="312" t="s">
        <v>77</v>
      </c>
      <c r="D27" s="313"/>
      <c r="E27" s="314">
        <f>IF(ISBLANK(D27),"",VLOOKUP(D27,Moustique_50_m,2))</f>
      </c>
      <c r="F27" s="315">
        <v>124</v>
      </c>
      <c r="G27" s="316">
        <f>IF(ISBLANK(F27),"",VLOOKUP(F27,Moustique_50_haies,2))</f>
        <v>10</v>
      </c>
      <c r="H27" s="317"/>
      <c r="I27" s="318">
        <f>IF(ISBLANK(H27),"",VLOOKUP(H27,Moustique_500_m,2))</f>
      </c>
      <c r="J27" s="319">
        <v>200</v>
      </c>
      <c r="K27" s="314">
        <f>IF(ISBLANK(J27),"",VLOOKUP(J27,Moustique_Longueur,2))</f>
        <v>12</v>
      </c>
      <c r="L27" s="294"/>
      <c r="M27" s="291">
        <f>IF(ISBLANK(L27),"",VLOOKUP(L27,Moustique_Triple_saut,2))</f>
      </c>
      <c r="N27" s="320">
        <v>407</v>
      </c>
      <c r="O27" s="314">
        <f>IF(ISBLANK(N27),"",VLOOKUP(N27,Moustique_MB,2))</f>
        <v>10</v>
      </c>
      <c r="P27" s="320"/>
      <c r="Q27" s="321">
        <f>IF(ISBLANK(P27),"",VLOOKUP(P27,Moustique_Anneau,2))</f>
      </c>
      <c r="R27" s="322">
        <f t="shared" si="0"/>
        <v>3</v>
      </c>
      <c r="S27" s="296">
        <f t="shared" si="1"/>
        <v>32</v>
      </c>
      <c r="T27" s="323">
        <v>22</v>
      </c>
      <c r="V27" s="324">
        <f t="shared" si="2"/>
      </c>
      <c r="W27" s="325">
        <f t="shared" si="3"/>
      </c>
      <c r="X27" s="325">
        <f t="shared" si="4"/>
      </c>
      <c r="Y27" s="325">
        <f t="shared" si="5"/>
      </c>
      <c r="Z27" s="325">
        <f t="shared" si="6"/>
        <v>32</v>
      </c>
      <c r="AA27" s="325">
        <f t="shared" si="7"/>
      </c>
      <c r="AB27" s="325">
        <f t="shared" si="8"/>
      </c>
      <c r="AC27" s="325">
        <f t="shared" si="9"/>
      </c>
      <c r="AD27" s="325">
        <f t="shared" si="10"/>
      </c>
      <c r="AE27" s="325">
        <f t="shared" si="11"/>
      </c>
      <c r="AF27" s="325">
        <f t="shared" si="12"/>
      </c>
      <c r="AG27" s="325">
        <f t="shared" si="13"/>
      </c>
      <c r="AH27" s="325">
        <f t="shared" si="14"/>
      </c>
      <c r="AI27" s="325">
        <f t="shared" si="15"/>
      </c>
      <c r="AJ27" s="325">
        <f t="shared" si="16"/>
      </c>
      <c r="AK27" s="325">
        <f t="shared" si="17"/>
      </c>
      <c r="AL27" s="325">
        <f t="shared" si="18"/>
      </c>
      <c r="AM27" s="325">
        <f t="shared" si="19"/>
      </c>
      <c r="AN27" s="325">
        <f t="shared" si="20"/>
      </c>
      <c r="AO27" s="326">
        <f t="shared" si="21"/>
      </c>
    </row>
    <row r="28" spans="1:41" ht="12.75">
      <c r="A28" s="311" t="s">
        <v>276</v>
      </c>
      <c r="B28" s="311" t="s">
        <v>277</v>
      </c>
      <c r="C28" s="312" t="s">
        <v>77</v>
      </c>
      <c r="D28" s="313"/>
      <c r="E28" s="314">
        <f>IF(ISBLANK(D28),"",VLOOKUP(D28,Moustique_50_m,2))</f>
      </c>
      <c r="F28" s="315">
        <v>132</v>
      </c>
      <c r="G28" s="316">
        <f>IF(ISBLANK(F28),"",VLOOKUP(F28,Moustique_50_haies,2))</f>
        <v>9</v>
      </c>
      <c r="H28" s="317"/>
      <c r="I28" s="318">
        <f>IF(ISBLANK(H28),"",VLOOKUP(H28,Moustique_500_m,2))</f>
      </c>
      <c r="J28" s="319">
        <v>210</v>
      </c>
      <c r="K28" s="314">
        <f>IF(ISBLANK(J28),"",VLOOKUP(J28,Moustique_Longueur,2))</f>
        <v>13</v>
      </c>
      <c r="L28" s="294"/>
      <c r="M28" s="291">
        <f>IF(ISBLANK(L28),"",VLOOKUP(L28,Moustique_Triple_saut,2))</f>
      </c>
      <c r="N28" s="320">
        <v>408</v>
      </c>
      <c r="O28" s="314">
        <f>IF(ISBLANK(N28),"",VLOOKUP(N28,Moustique_MB,2))</f>
        <v>10</v>
      </c>
      <c r="P28" s="320"/>
      <c r="Q28" s="321">
        <f>IF(ISBLANK(P28),"",VLOOKUP(P28,Moustique_Anneau,2))</f>
      </c>
      <c r="R28" s="322">
        <f t="shared" si="0"/>
        <v>3</v>
      </c>
      <c r="S28" s="296">
        <f t="shared" si="1"/>
        <v>32</v>
      </c>
      <c r="T28" s="323">
        <v>22</v>
      </c>
      <c r="V28" s="324">
        <f t="shared" si="2"/>
      </c>
      <c r="W28" s="325">
        <f t="shared" si="3"/>
      </c>
      <c r="X28" s="325">
        <f t="shared" si="4"/>
      </c>
      <c r="Y28" s="325">
        <f t="shared" si="5"/>
      </c>
      <c r="Z28" s="325">
        <f t="shared" si="6"/>
        <v>32</v>
      </c>
      <c r="AA28" s="325">
        <f t="shared" si="7"/>
      </c>
      <c r="AB28" s="325">
        <f t="shared" si="8"/>
      </c>
      <c r="AC28" s="325">
        <f t="shared" si="9"/>
      </c>
      <c r="AD28" s="325">
        <f t="shared" si="10"/>
      </c>
      <c r="AE28" s="325">
        <f t="shared" si="11"/>
      </c>
      <c r="AF28" s="325">
        <f t="shared" si="12"/>
      </c>
      <c r="AG28" s="325">
        <f t="shared" si="13"/>
      </c>
      <c r="AH28" s="325">
        <f t="shared" si="14"/>
      </c>
      <c r="AI28" s="325">
        <f t="shared" si="15"/>
      </c>
      <c r="AJ28" s="325">
        <f t="shared" si="16"/>
      </c>
      <c r="AK28" s="325">
        <f t="shared" si="17"/>
      </c>
      <c r="AL28" s="325">
        <f t="shared" si="18"/>
      </c>
      <c r="AM28" s="325">
        <f t="shared" si="19"/>
      </c>
      <c r="AN28" s="325">
        <f t="shared" si="20"/>
      </c>
      <c r="AO28" s="326">
        <f t="shared" si="21"/>
      </c>
    </row>
    <row r="29" spans="1:41" ht="12.75">
      <c r="A29" s="311" t="s">
        <v>769</v>
      </c>
      <c r="B29" s="311" t="s">
        <v>246</v>
      </c>
      <c r="C29" s="312" t="s">
        <v>74</v>
      </c>
      <c r="D29" s="313"/>
      <c r="E29" s="314">
        <f>IF(ISBLANK(D29),"",VLOOKUP(D29,Moustique_50_m,2))</f>
      </c>
      <c r="F29" s="315">
        <v>127</v>
      </c>
      <c r="G29" s="316">
        <f>IF(ISBLANK(F29),"",VLOOKUP(F29,Moustique_50_haies,2))</f>
        <v>10</v>
      </c>
      <c r="H29" s="317"/>
      <c r="I29" s="318">
        <f>IF(ISBLANK(H29),"",VLOOKUP(H29,Moustique_500_m,2))</f>
      </c>
      <c r="J29" s="319">
        <v>158</v>
      </c>
      <c r="K29" s="314">
        <f>IF(ISBLANK(J29),"",VLOOKUP(J29,Moustique_Longueur,2))</f>
        <v>7</v>
      </c>
      <c r="L29" s="294"/>
      <c r="M29" s="291">
        <f>IF(ISBLANK(L29),"",VLOOKUP(L29,Moustique_Triple_saut,2))</f>
      </c>
      <c r="N29" s="320">
        <v>499</v>
      </c>
      <c r="O29" s="314">
        <f>IF(ISBLANK(N29),"",VLOOKUP(N29,Moustique_MB,2))</f>
        <v>13</v>
      </c>
      <c r="P29" s="320"/>
      <c r="Q29" s="321">
        <f>IF(ISBLANK(P29),"",VLOOKUP(P29,Moustique_Anneau,2))</f>
      </c>
      <c r="R29" s="322">
        <f t="shared" si="0"/>
        <v>3</v>
      </c>
      <c r="S29" s="296">
        <f t="shared" si="1"/>
        <v>30</v>
      </c>
      <c r="T29" s="323">
        <v>25</v>
      </c>
      <c r="V29" s="324">
        <f t="shared" si="2"/>
      </c>
      <c r="W29" s="325">
        <f t="shared" si="3"/>
      </c>
      <c r="X29" s="325">
        <f t="shared" si="4"/>
      </c>
      <c r="Y29" s="325">
        <f t="shared" si="5"/>
      </c>
      <c r="Z29" s="325">
        <f t="shared" si="6"/>
      </c>
      <c r="AA29" s="325">
        <f t="shared" si="7"/>
      </c>
      <c r="AB29" s="325">
        <f t="shared" si="8"/>
      </c>
      <c r="AC29" s="325">
        <f t="shared" si="9"/>
      </c>
      <c r="AD29" s="325">
        <f t="shared" si="10"/>
      </c>
      <c r="AE29" s="325">
        <f t="shared" si="11"/>
      </c>
      <c r="AF29" s="325">
        <f t="shared" si="12"/>
        <v>30</v>
      </c>
      <c r="AG29" s="325">
        <f t="shared" si="13"/>
      </c>
      <c r="AH29" s="325">
        <f t="shared" si="14"/>
      </c>
      <c r="AI29" s="325">
        <f t="shared" si="15"/>
      </c>
      <c r="AJ29" s="325">
        <f t="shared" si="16"/>
      </c>
      <c r="AK29" s="325">
        <f t="shared" si="17"/>
      </c>
      <c r="AL29" s="325">
        <f t="shared" si="18"/>
      </c>
      <c r="AM29" s="325">
        <f t="shared" si="19"/>
      </c>
      <c r="AN29" s="325">
        <f t="shared" si="20"/>
      </c>
      <c r="AO29" s="326">
        <f t="shared" si="21"/>
      </c>
    </row>
    <row r="30" spans="1:41" ht="12.75">
      <c r="A30" s="311" t="s">
        <v>575</v>
      </c>
      <c r="B30" s="311" t="s">
        <v>576</v>
      </c>
      <c r="C30" s="312" t="s">
        <v>77</v>
      </c>
      <c r="D30" s="313"/>
      <c r="E30" s="314">
        <f>IF(ISBLANK(D30),"",VLOOKUP(D30,Moustique_50_m,2))</f>
      </c>
      <c r="F30" s="315">
        <v>128</v>
      </c>
      <c r="G30" s="316">
        <f>IF(ISBLANK(F30),"",VLOOKUP(F30,Moustique_50_haies,2))</f>
        <v>9</v>
      </c>
      <c r="H30" s="317"/>
      <c r="I30" s="318">
        <f>IF(ISBLANK(H30),"",VLOOKUP(H30,Moustique_500_m,2))</f>
      </c>
      <c r="J30" s="319">
        <v>225</v>
      </c>
      <c r="K30" s="314">
        <f>IF(ISBLANK(J30),"",VLOOKUP(J30,Moustique_Longueur,2))</f>
        <v>14</v>
      </c>
      <c r="L30" s="294"/>
      <c r="M30" s="291">
        <f>IF(ISBLANK(L30),"",VLOOKUP(L30,Moustique_Triple_saut,2))</f>
      </c>
      <c r="N30" s="320">
        <v>314</v>
      </c>
      <c r="O30" s="314">
        <f>IF(ISBLANK(N30),"",VLOOKUP(N30,Moustique_MB,2))</f>
        <v>7</v>
      </c>
      <c r="P30" s="320"/>
      <c r="Q30" s="321">
        <f>IF(ISBLANK(P30),"",VLOOKUP(P30,Moustique_Anneau,2))</f>
      </c>
      <c r="R30" s="322">
        <f t="shared" si="0"/>
        <v>3</v>
      </c>
      <c r="S30" s="296">
        <f t="shared" si="1"/>
        <v>30</v>
      </c>
      <c r="T30" s="323">
        <v>25</v>
      </c>
      <c r="V30" s="324">
        <f t="shared" si="2"/>
      </c>
      <c r="W30" s="325">
        <f t="shared" si="3"/>
      </c>
      <c r="X30" s="325">
        <f t="shared" si="4"/>
      </c>
      <c r="Y30" s="325">
        <f t="shared" si="5"/>
      </c>
      <c r="Z30" s="325">
        <f t="shared" si="6"/>
        <v>30</v>
      </c>
      <c r="AA30" s="325">
        <f t="shared" si="7"/>
      </c>
      <c r="AB30" s="325">
        <f t="shared" si="8"/>
      </c>
      <c r="AC30" s="325">
        <f t="shared" si="9"/>
      </c>
      <c r="AD30" s="325">
        <f t="shared" si="10"/>
      </c>
      <c r="AE30" s="325">
        <f t="shared" si="11"/>
      </c>
      <c r="AF30" s="325">
        <f t="shared" si="12"/>
      </c>
      <c r="AG30" s="325">
        <f t="shared" si="13"/>
      </c>
      <c r="AH30" s="325">
        <f t="shared" si="14"/>
      </c>
      <c r="AI30" s="325">
        <f t="shared" si="15"/>
      </c>
      <c r="AJ30" s="325">
        <f t="shared" si="16"/>
      </c>
      <c r="AK30" s="325">
        <f t="shared" si="17"/>
      </c>
      <c r="AL30" s="325">
        <f t="shared" si="18"/>
      </c>
      <c r="AM30" s="325">
        <f t="shared" si="19"/>
      </c>
      <c r="AN30" s="325">
        <f t="shared" si="20"/>
      </c>
      <c r="AO30" s="326">
        <f t="shared" si="21"/>
      </c>
    </row>
    <row r="31" spans="1:41" ht="12.75">
      <c r="A31" s="311" t="s">
        <v>272</v>
      </c>
      <c r="B31" s="311" t="s">
        <v>101</v>
      </c>
      <c r="C31" s="312" t="s">
        <v>64</v>
      </c>
      <c r="D31" s="313"/>
      <c r="E31" s="314">
        <f>IF(ISBLANK(D31),"",VLOOKUP(D31,Moustique_50_m,2))</f>
      </c>
      <c r="F31" s="315">
        <v>119</v>
      </c>
      <c r="G31" s="316">
        <f>IF(ISBLANK(F31),"",VLOOKUP(F31,Moustique_50_haies,2))</f>
        <v>11</v>
      </c>
      <c r="H31" s="317"/>
      <c r="I31" s="318">
        <f>IF(ISBLANK(H31),"",VLOOKUP(H31,Moustique_500_m,2))</f>
      </c>
      <c r="J31" s="319">
        <v>205</v>
      </c>
      <c r="K31" s="314">
        <f>IF(ISBLANK(J31),"",VLOOKUP(J31,Moustique_Longueur,2))</f>
        <v>12</v>
      </c>
      <c r="L31" s="294"/>
      <c r="M31" s="291">
        <f>IF(ISBLANK(L31),"",VLOOKUP(L31,Moustique_Triple_saut,2))</f>
      </c>
      <c r="N31" s="320">
        <v>304</v>
      </c>
      <c r="O31" s="314">
        <f>IF(ISBLANK(N31),"",VLOOKUP(N31,Moustique_MB,2))</f>
        <v>7</v>
      </c>
      <c r="P31" s="320"/>
      <c r="Q31" s="321">
        <f>IF(ISBLANK(P31),"",VLOOKUP(P31,Moustique_Anneau,2))</f>
      </c>
      <c r="R31" s="322">
        <f t="shared" si="0"/>
        <v>3</v>
      </c>
      <c r="S31" s="296">
        <f t="shared" si="1"/>
        <v>30</v>
      </c>
      <c r="T31" s="323">
        <v>25</v>
      </c>
      <c r="V31" s="324">
        <f t="shared" si="2"/>
      </c>
      <c r="W31" s="325">
        <f t="shared" si="3"/>
        <v>30</v>
      </c>
      <c r="X31" s="325">
        <f t="shared" si="4"/>
      </c>
      <c r="Y31" s="325">
        <f t="shared" si="5"/>
      </c>
      <c r="Z31" s="325">
        <f t="shared" si="6"/>
      </c>
      <c r="AA31" s="325">
        <f t="shared" si="7"/>
      </c>
      <c r="AB31" s="325">
        <f t="shared" si="8"/>
      </c>
      <c r="AC31" s="325">
        <f t="shared" si="9"/>
      </c>
      <c r="AD31" s="325">
        <f t="shared" si="10"/>
      </c>
      <c r="AE31" s="325">
        <f t="shared" si="11"/>
      </c>
      <c r="AF31" s="325">
        <f t="shared" si="12"/>
      </c>
      <c r="AG31" s="325">
        <f t="shared" si="13"/>
      </c>
      <c r="AH31" s="325">
        <f t="shared" si="14"/>
      </c>
      <c r="AI31" s="325">
        <f t="shared" si="15"/>
      </c>
      <c r="AJ31" s="325">
        <f t="shared" si="16"/>
      </c>
      <c r="AK31" s="325">
        <f t="shared" si="17"/>
      </c>
      <c r="AL31" s="325">
        <f t="shared" si="18"/>
      </c>
      <c r="AM31" s="325">
        <f t="shared" si="19"/>
      </c>
      <c r="AN31" s="325">
        <f t="shared" si="20"/>
      </c>
      <c r="AO31" s="326">
        <f t="shared" si="21"/>
      </c>
    </row>
    <row r="32" spans="1:41" ht="12.75">
      <c r="A32" s="329" t="s">
        <v>753</v>
      </c>
      <c r="B32" s="329" t="s">
        <v>754</v>
      </c>
      <c r="C32" s="312" t="s">
        <v>48</v>
      </c>
      <c r="D32" s="313"/>
      <c r="E32" s="314">
        <f>IF(ISBLANK(D32),"",VLOOKUP(D32,Moustique_50_m,2))</f>
      </c>
      <c r="F32" s="315">
        <v>134</v>
      </c>
      <c r="G32" s="316">
        <f>IF(ISBLANK(F32),"",VLOOKUP(F32,Moustique_50_haies,2))</f>
        <v>8</v>
      </c>
      <c r="H32" s="317"/>
      <c r="I32" s="318">
        <f>IF(ISBLANK(H32),"",VLOOKUP(H32,Moustique_500_m,2))</f>
      </c>
      <c r="J32" s="319">
        <v>184</v>
      </c>
      <c r="K32" s="314">
        <f>IF(ISBLANK(J32),"",VLOOKUP(J32,Moustique_Longueur,2))</f>
        <v>10</v>
      </c>
      <c r="L32" s="294"/>
      <c r="M32" s="291">
        <f>IF(ISBLANK(L32),"",VLOOKUP(L32,Moustique_Triple_saut,2))</f>
      </c>
      <c r="N32" s="320">
        <v>445</v>
      </c>
      <c r="O32" s="314">
        <f>IF(ISBLANK(N32),"",VLOOKUP(N32,Moustique_MB,2))</f>
        <v>12</v>
      </c>
      <c r="P32" s="320"/>
      <c r="Q32" s="321">
        <f>IF(ISBLANK(P32),"",VLOOKUP(P32,Moustique_Anneau,2))</f>
      </c>
      <c r="R32" s="322">
        <f t="shared" si="0"/>
        <v>3</v>
      </c>
      <c r="S32" s="296">
        <f t="shared" si="1"/>
        <v>30</v>
      </c>
      <c r="T32" s="323">
        <v>25</v>
      </c>
      <c r="V32" s="324">
        <f t="shared" si="2"/>
      </c>
      <c r="W32" s="325">
        <f t="shared" si="3"/>
      </c>
      <c r="X32" s="325">
        <f t="shared" si="4"/>
      </c>
      <c r="Y32" s="325">
        <f t="shared" si="5"/>
      </c>
      <c r="Z32" s="325">
        <f t="shared" si="6"/>
      </c>
      <c r="AA32" s="325">
        <f t="shared" si="7"/>
      </c>
      <c r="AB32" s="325">
        <f t="shared" si="8"/>
      </c>
      <c r="AC32" s="325">
        <f t="shared" si="9"/>
      </c>
      <c r="AD32" s="325">
        <f t="shared" si="10"/>
      </c>
      <c r="AE32" s="325">
        <f t="shared" si="11"/>
      </c>
      <c r="AF32" s="325">
        <f t="shared" si="12"/>
      </c>
      <c r="AG32" s="325">
        <f t="shared" si="13"/>
      </c>
      <c r="AH32" s="325">
        <f t="shared" si="14"/>
      </c>
      <c r="AI32" s="325">
        <f t="shared" si="15"/>
      </c>
      <c r="AJ32" s="325">
        <f t="shared" si="16"/>
      </c>
      <c r="AK32" s="325">
        <f t="shared" si="17"/>
        <v>30</v>
      </c>
      <c r="AL32" s="325">
        <f t="shared" si="18"/>
      </c>
      <c r="AM32" s="325">
        <f t="shared" si="19"/>
      </c>
      <c r="AN32" s="325">
        <f t="shared" si="20"/>
      </c>
      <c r="AO32" s="326">
        <f t="shared" si="21"/>
      </c>
    </row>
    <row r="33" spans="1:41" ht="12.75">
      <c r="A33" s="311" t="s">
        <v>579</v>
      </c>
      <c r="B33" s="311" t="s">
        <v>580</v>
      </c>
      <c r="C33" s="312" t="s">
        <v>77</v>
      </c>
      <c r="D33" s="313"/>
      <c r="E33" s="314">
        <f>IF(ISBLANK(D33),"",VLOOKUP(D33,Moustique_50_m,2))</f>
      </c>
      <c r="F33" s="315">
        <v>120</v>
      </c>
      <c r="G33" s="316">
        <f>IF(ISBLANK(F33),"",VLOOKUP(F33,Moustique_50_haies,2))</f>
        <v>11</v>
      </c>
      <c r="H33" s="317"/>
      <c r="I33" s="318">
        <f>IF(ISBLANK(H33),"",VLOOKUP(H33,Moustique_500_m,2))</f>
      </c>
      <c r="J33" s="319">
        <v>170</v>
      </c>
      <c r="K33" s="314">
        <f>IF(ISBLANK(J33),"",VLOOKUP(J33,Moustique_Longueur,2))</f>
        <v>9</v>
      </c>
      <c r="L33" s="294"/>
      <c r="M33" s="291">
        <f>IF(ISBLANK(L33),"",VLOOKUP(L33,Moustique_Triple_saut,2))</f>
      </c>
      <c r="N33" s="320">
        <v>373</v>
      </c>
      <c r="O33" s="314">
        <f>IF(ISBLANK(N33),"",VLOOKUP(N33,Moustique_MB,2))</f>
        <v>9</v>
      </c>
      <c r="P33" s="320"/>
      <c r="Q33" s="321">
        <f>IF(ISBLANK(P33),"",VLOOKUP(P33,Moustique_Anneau,2))</f>
      </c>
      <c r="R33" s="322">
        <f t="shared" si="0"/>
        <v>3</v>
      </c>
      <c r="S33" s="296">
        <f t="shared" si="1"/>
        <v>29</v>
      </c>
      <c r="T33" s="323">
        <v>29</v>
      </c>
      <c r="V33" s="324">
        <f t="shared" si="2"/>
      </c>
      <c r="W33" s="325">
        <f t="shared" si="3"/>
      </c>
      <c r="X33" s="325">
        <f t="shared" si="4"/>
      </c>
      <c r="Y33" s="325">
        <f t="shared" si="5"/>
      </c>
      <c r="Z33" s="325">
        <f t="shared" si="6"/>
        <v>29</v>
      </c>
      <c r="AA33" s="325">
        <f t="shared" si="7"/>
      </c>
      <c r="AB33" s="325">
        <f t="shared" si="8"/>
      </c>
      <c r="AC33" s="325">
        <f t="shared" si="9"/>
      </c>
      <c r="AD33" s="325">
        <f t="shared" si="10"/>
      </c>
      <c r="AE33" s="325">
        <f t="shared" si="11"/>
      </c>
      <c r="AF33" s="325">
        <f t="shared" si="12"/>
      </c>
      <c r="AG33" s="325">
        <f t="shared" si="13"/>
      </c>
      <c r="AH33" s="325">
        <f t="shared" si="14"/>
      </c>
      <c r="AI33" s="325">
        <f t="shared" si="15"/>
      </c>
      <c r="AJ33" s="325">
        <f t="shared" si="16"/>
      </c>
      <c r="AK33" s="325">
        <f t="shared" si="17"/>
      </c>
      <c r="AL33" s="325">
        <f t="shared" si="18"/>
      </c>
      <c r="AM33" s="325">
        <f t="shared" si="19"/>
      </c>
      <c r="AN33" s="325">
        <f t="shared" si="20"/>
      </c>
      <c r="AO33" s="326">
        <f t="shared" si="21"/>
      </c>
    </row>
    <row r="34" spans="1:41" ht="12.75">
      <c r="A34" s="311" t="s">
        <v>562</v>
      </c>
      <c r="B34" s="311" t="s">
        <v>563</v>
      </c>
      <c r="C34" s="312" t="s">
        <v>64</v>
      </c>
      <c r="D34" s="313"/>
      <c r="E34" s="314">
        <f>IF(ISBLANK(D34),"",VLOOKUP(D34,Moustique_50_m,2))</f>
      </c>
      <c r="F34" s="315">
        <v>119</v>
      </c>
      <c r="G34" s="316">
        <f>IF(ISBLANK(F34),"",VLOOKUP(F34,Moustique_50_haies,2))</f>
        <v>11</v>
      </c>
      <c r="H34" s="317"/>
      <c r="I34" s="318">
        <f>IF(ISBLANK(H34),"",VLOOKUP(H34,Moustique_500_m,2))</f>
      </c>
      <c r="J34" s="319">
        <v>200</v>
      </c>
      <c r="K34" s="314">
        <f>IF(ISBLANK(J34),"",VLOOKUP(J34,Moustique_Longueur,2))</f>
        <v>12</v>
      </c>
      <c r="L34" s="294"/>
      <c r="M34" s="291">
        <f>IF(ISBLANK(L34),"",VLOOKUP(L34,Moustique_Triple_saut,2))</f>
      </c>
      <c r="N34" s="320">
        <v>265</v>
      </c>
      <c r="O34" s="314">
        <f>IF(ISBLANK(N34),"",VLOOKUP(N34,Moustique_MB,2))</f>
        <v>6</v>
      </c>
      <c r="P34" s="320"/>
      <c r="Q34" s="321">
        <f>IF(ISBLANK(P34),"",VLOOKUP(P34,Moustique_Anneau,2))</f>
      </c>
      <c r="R34" s="322">
        <f t="shared" si="0"/>
        <v>3</v>
      </c>
      <c r="S34" s="296">
        <f t="shared" si="1"/>
        <v>29</v>
      </c>
      <c r="T34" s="323">
        <v>29</v>
      </c>
      <c r="V34" s="324">
        <f t="shared" si="2"/>
      </c>
      <c r="W34" s="325">
        <f t="shared" si="3"/>
        <v>29</v>
      </c>
      <c r="X34" s="325">
        <f t="shared" si="4"/>
      </c>
      <c r="Y34" s="325">
        <f t="shared" si="5"/>
      </c>
      <c r="Z34" s="325">
        <f t="shared" si="6"/>
      </c>
      <c r="AA34" s="325">
        <f t="shared" si="7"/>
      </c>
      <c r="AB34" s="325">
        <f t="shared" si="8"/>
      </c>
      <c r="AC34" s="325">
        <f t="shared" si="9"/>
      </c>
      <c r="AD34" s="325">
        <f t="shared" si="10"/>
      </c>
      <c r="AE34" s="325">
        <f t="shared" si="11"/>
      </c>
      <c r="AF34" s="325">
        <f t="shared" si="12"/>
      </c>
      <c r="AG34" s="325">
        <f t="shared" si="13"/>
      </c>
      <c r="AH34" s="325">
        <f t="shared" si="14"/>
      </c>
      <c r="AI34" s="325">
        <f t="shared" si="15"/>
      </c>
      <c r="AJ34" s="325">
        <f t="shared" si="16"/>
      </c>
      <c r="AK34" s="325">
        <f t="shared" si="17"/>
      </c>
      <c r="AL34" s="325">
        <f t="shared" si="18"/>
      </c>
      <c r="AM34" s="325">
        <f t="shared" si="19"/>
      </c>
      <c r="AN34" s="325">
        <f t="shared" si="20"/>
      </c>
      <c r="AO34" s="326">
        <f t="shared" si="21"/>
      </c>
    </row>
    <row r="35" spans="1:41" ht="12.75">
      <c r="A35" s="329" t="s">
        <v>364</v>
      </c>
      <c r="B35" s="329" t="s">
        <v>137</v>
      </c>
      <c r="C35" s="312" t="s">
        <v>48</v>
      </c>
      <c r="D35" s="313"/>
      <c r="E35" s="314">
        <f>IF(ISBLANK(D35),"",VLOOKUP(D35,Moustique_50_m,2))</f>
      </c>
      <c r="F35" s="315">
        <v>139</v>
      </c>
      <c r="G35" s="316">
        <f>IF(ISBLANK(F35),"",VLOOKUP(F35,Moustique_50_haies,2))</f>
        <v>7</v>
      </c>
      <c r="H35" s="317"/>
      <c r="I35" s="318">
        <f>IF(ISBLANK(H35),"",VLOOKUP(H35,Moustique_500_m,2))</f>
      </c>
      <c r="J35" s="319">
        <v>205</v>
      </c>
      <c r="K35" s="314">
        <f>IF(ISBLANK(J35),"",VLOOKUP(J35,Moustique_Longueur,2))</f>
        <v>12</v>
      </c>
      <c r="L35" s="294"/>
      <c r="M35" s="291">
        <f>IF(ISBLANK(L35),"",VLOOKUP(L35,Moustique_Triple_saut,2))</f>
      </c>
      <c r="N35" s="320">
        <v>376</v>
      </c>
      <c r="O35" s="314">
        <f>IF(ISBLANK(N35),"",VLOOKUP(N35,Moustique_MB,2))</f>
        <v>9</v>
      </c>
      <c r="P35" s="320"/>
      <c r="Q35" s="321">
        <f>IF(ISBLANK(P35),"",VLOOKUP(P35,Moustique_Anneau,2))</f>
      </c>
      <c r="R35" s="322">
        <f t="shared" si="0"/>
        <v>3</v>
      </c>
      <c r="S35" s="296">
        <f t="shared" si="1"/>
        <v>28</v>
      </c>
      <c r="T35" s="323">
        <v>31</v>
      </c>
      <c r="V35" s="324">
        <f t="shared" si="2"/>
      </c>
      <c r="W35" s="325">
        <f t="shared" si="3"/>
      </c>
      <c r="X35" s="325">
        <f t="shared" si="4"/>
      </c>
      <c r="Y35" s="325">
        <f t="shared" si="5"/>
      </c>
      <c r="Z35" s="325">
        <f t="shared" si="6"/>
      </c>
      <c r="AA35" s="325">
        <f t="shared" si="7"/>
      </c>
      <c r="AB35" s="325">
        <f t="shared" si="8"/>
      </c>
      <c r="AC35" s="325">
        <f t="shared" si="9"/>
      </c>
      <c r="AD35" s="325">
        <f t="shared" si="10"/>
      </c>
      <c r="AE35" s="325">
        <f t="shared" si="11"/>
      </c>
      <c r="AF35" s="325">
        <f t="shared" si="12"/>
      </c>
      <c r="AG35" s="325">
        <f t="shared" si="13"/>
      </c>
      <c r="AH35" s="325">
        <f t="shared" si="14"/>
      </c>
      <c r="AI35" s="325">
        <f t="shared" si="15"/>
      </c>
      <c r="AJ35" s="325">
        <f t="shared" si="16"/>
      </c>
      <c r="AK35" s="325">
        <f t="shared" si="17"/>
        <v>28</v>
      </c>
      <c r="AL35" s="325">
        <f t="shared" si="18"/>
      </c>
      <c r="AM35" s="325">
        <f t="shared" si="19"/>
      </c>
      <c r="AN35" s="325">
        <f t="shared" si="20"/>
      </c>
      <c r="AO35" s="326">
        <f t="shared" si="21"/>
      </c>
    </row>
    <row r="36" spans="1:41" ht="12.75">
      <c r="A36" s="329" t="s">
        <v>751</v>
      </c>
      <c r="B36" s="329" t="s">
        <v>752</v>
      </c>
      <c r="C36" s="312" t="s">
        <v>48</v>
      </c>
      <c r="D36" s="313"/>
      <c r="E36" s="314">
        <f>IF(ISBLANK(D36),"",VLOOKUP(D36,Moustique_50_m,2))</f>
      </c>
      <c r="F36" s="315">
        <v>130</v>
      </c>
      <c r="G36" s="316">
        <f>IF(ISBLANK(F36),"",VLOOKUP(F36,Moustique_50_haies,2))</f>
        <v>9</v>
      </c>
      <c r="H36" s="317"/>
      <c r="I36" s="318">
        <f>IF(ISBLANK(H36),"",VLOOKUP(H36,Moustique_500_m,2))</f>
      </c>
      <c r="J36" s="319">
        <v>172</v>
      </c>
      <c r="K36" s="314">
        <f>IF(ISBLANK(J36),"",VLOOKUP(J36,Moustique_Longueur,2))</f>
        <v>9</v>
      </c>
      <c r="L36" s="294"/>
      <c r="M36" s="291">
        <f>IF(ISBLANK(L36),"",VLOOKUP(L36,Moustique_Triple_saut,2))</f>
      </c>
      <c r="N36" s="320">
        <v>371</v>
      </c>
      <c r="O36" s="314">
        <f>IF(ISBLANK(N36),"",VLOOKUP(N36,Moustique_MB,2))</f>
        <v>9</v>
      </c>
      <c r="P36" s="320"/>
      <c r="Q36" s="321">
        <f>IF(ISBLANK(P36),"",VLOOKUP(P36,Moustique_Anneau,2))</f>
      </c>
      <c r="R36" s="322">
        <f t="shared" si="0"/>
        <v>3</v>
      </c>
      <c r="S36" s="296">
        <f t="shared" si="1"/>
        <v>27</v>
      </c>
      <c r="T36" s="323">
        <v>32</v>
      </c>
      <c r="V36" s="324">
        <f t="shared" si="2"/>
      </c>
      <c r="W36" s="325">
        <f t="shared" si="3"/>
      </c>
      <c r="X36" s="325">
        <f t="shared" si="4"/>
      </c>
      <c r="Y36" s="325">
        <f t="shared" si="5"/>
      </c>
      <c r="Z36" s="325">
        <f t="shared" si="6"/>
      </c>
      <c r="AA36" s="325">
        <f t="shared" si="7"/>
      </c>
      <c r="AB36" s="325">
        <f t="shared" si="8"/>
      </c>
      <c r="AC36" s="325">
        <f t="shared" si="9"/>
      </c>
      <c r="AD36" s="325">
        <f t="shared" si="10"/>
      </c>
      <c r="AE36" s="325">
        <f t="shared" si="11"/>
      </c>
      <c r="AF36" s="325">
        <f t="shared" si="12"/>
      </c>
      <c r="AG36" s="325">
        <f t="shared" si="13"/>
      </c>
      <c r="AH36" s="325">
        <f t="shared" si="14"/>
      </c>
      <c r="AI36" s="325">
        <f t="shared" si="15"/>
      </c>
      <c r="AJ36" s="325">
        <f t="shared" si="16"/>
      </c>
      <c r="AK36" s="325">
        <f t="shared" si="17"/>
        <v>27</v>
      </c>
      <c r="AL36" s="325">
        <f t="shared" si="18"/>
      </c>
      <c r="AM36" s="325">
        <f t="shared" si="19"/>
      </c>
      <c r="AN36" s="325">
        <f t="shared" si="20"/>
      </c>
      <c r="AO36" s="326">
        <f t="shared" si="21"/>
      </c>
    </row>
    <row r="37" spans="1:41" ht="12.75">
      <c r="A37" s="311" t="s">
        <v>577</v>
      </c>
      <c r="B37" s="311" t="s">
        <v>578</v>
      </c>
      <c r="C37" s="312" t="s">
        <v>77</v>
      </c>
      <c r="D37" s="313"/>
      <c r="E37" s="314">
        <f>IF(ISBLANK(D37),"",VLOOKUP(D37,Moustique_50_m,2))</f>
      </c>
      <c r="F37" s="315">
        <v>121</v>
      </c>
      <c r="G37" s="316">
        <f>IF(ISBLANK(F37),"",VLOOKUP(F37,Moustique_50_haies,2))</f>
        <v>11</v>
      </c>
      <c r="H37" s="317"/>
      <c r="I37" s="318">
        <f>IF(ISBLANK(H37),"",VLOOKUP(H37,Moustique_500_m,2))</f>
      </c>
      <c r="J37" s="319">
        <v>180</v>
      </c>
      <c r="K37" s="314">
        <f>IF(ISBLANK(J37),"",VLOOKUP(J37,Moustique_Longueur,2))</f>
        <v>10</v>
      </c>
      <c r="L37" s="294"/>
      <c r="M37" s="291">
        <f>IF(ISBLANK(L37),"",VLOOKUP(L37,Moustique_Triple_saut,2))</f>
      </c>
      <c r="N37" s="320">
        <v>285</v>
      </c>
      <c r="O37" s="314">
        <f>IF(ISBLANK(N37),"",VLOOKUP(N37,Moustique_MB,2))</f>
        <v>6</v>
      </c>
      <c r="P37" s="320"/>
      <c r="Q37" s="321">
        <f>IF(ISBLANK(P37),"",VLOOKUP(P37,Moustique_Anneau,2))</f>
      </c>
      <c r="R37" s="322">
        <f aca="true" t="shared" si="22" ref="R37:R63">IF(ISBLANK(C37),"",COUNTA(D37,F37,H37,J37,N37,P37))</f>
        <v>3</v>
      </c>
      <c r="S37" s="296">
        <f aca="true" t="shared" si="23" ref="S37:S63">SUM(Q37,O37,K37,I37,G37,E37)</f>
        <v>27</v>
      </c>
      <c r="T37" s="323">
        <v>32</v>
      </c>
      <c r="V37" s="324">
        <f aca="true" t="shared" si="24" ref="V37:V63">IF($V$3&lt;&gt;(C37),"",S37)</f>
      </c>
      <c r="W37" s="325">
        <f aca="true" t="shared" si="25" ref="W37:W63">IF($W$3&lt;&gt;(C37),"",S37)</f>
      </c>
      <c r="X37" s="325">
        <f aca="true" t="shared" si="26" ref="X37:X63">IF($X$3&lt;&gt;(C37),"",S37)</f>
      </c>
      <c r="Y37" s="325">
        <f aca="true" t="shared" si="27" ref="Y37:Y63">IF($Y$3&lt;&gt;(C37),"",S37)</f>
      </c>
      <c r="Z37" s="325">
        <f aca="true" t="shared" si="28" ref="Z37:Z63">IF($Z$3&lt;&gt;(C37),"",S37)</f>
        <v>27</v>
      </c>
      <c r="AA37" s="325">
        <f aca="true" t="shared" si="29" ref="AA37:AA63">IF($AA$3&lt;&gt;(C37),"",S37)</f>
      </c>
      <c r="AB37" s="325">
        <f aca="true" t="shared" si="30" ref="AB37:AB63">IF($AB$3&lt;&gt;(C37),"",S37)</f>
      </c>
      <c r="AC37" s="325">
        <f aca="true" t="shared" si="31" ref="AC37:AC63">IF($AC$3&lt;&gt;(C37),"",S37)</f>
      </c>
      <c r="AD37" s="325">
        <f aca="true" t="shared" si="32" ref="AD37:AD63">IF($AD$3&lt;&gt;(C37),"",S37)</f>
      </c>
      <c r="AE37" s="325">
        <f aca="true" t="shared" si="33" ref="AE37:AE63">IF($AE$3&lt;&gt;(C37),"",S37)</f>
      </c>
      <c r="AF37" s="325">
        <f aca="true" t="shared" si="34" ref="AF37:AF63">IF($AF$3&lt;&gt;(C37),"",S37)</f>
      </c>
      <c r="AG37" s="325">
        <f aca="true" t="shared" si="35" ref="AG37:AG63">IF($AG$3&lt;&gt;(C37),"",S37)</f>
      </c>
      <c r="AH37" s="325">
        <f aca="true" t="shared" si="36" ref="AH37:AH63">IF($AH$3&lt;&gt;(C37),"",S37)</f>
      </c>
      <c r="AI37" s="325">
        <f aca="true" t="shared" si="37" ref="AI37:AI63">IF($AI$3&lt;&gt;(C37),"",S37)</f>
      </c>
      <c r="AJ37" s="325">
        <f aca="true" t="shared" si="38" ref="AJ37:AJ63">IF($AJ$3&lt;&gt;(C37),"",S37)</f>
      </c>
      <c r="AK37" s="325">
        <f aca="true" t="shared" si="39" ref="AK37:AK63">IF($AK$3&lt;&gt;(C37),"",S37)</f>
      </c>
      <c r="AL37" s="325">
        <f aca="true" t="shared" si="40" ref="AL37:AL63">IF($AL$3&lt;&gt;(C37),"",S37)</f>
      </c>
      <c r="AM37" s="325">
        <f aca="true" t="shared" si="41" ref="AM37:AM63">IF($AM$3&lt;&gt;(C37),"",S37)</f>
      </c>
      <c r="AN37" s="325">
        <f aca="true" t="shared" si="42" ref="AN37:AN63">IF($AN$3&lt;&gt;(C37),"",S37)</f>
      </c>
      <c r="AO37" s="326">
        <f aca="true" t="shared" si="43" ref="AO37:AO63">IF($AO$3&lt;&gt;(C37),"",S37)</f>
      </c>
    </row>
    <row r="38" spans="1:41" ht="12.75">
      <c r="A38" s="311" t="s">
        <v>508</v>
      </c>
      <c r="B38" s="311" t="s">
        <v>88</v>
      </c>
      <c r="C38" s="312" t="s">
        <v>74</v>
      </c>
      <c r="D38" s="313"/>
      <c r="E38" s="314">
        <f>IF(ISBLANK(D38),"",VLOOKUP(D38,Moustique_50_m,2))</f>
      </c>
      <c r="F38" s="315">
        <v>130</v>
      </c>
      <c r="G38" s="316">
        <f>IF(ISBLANK(F38),"",VLOOKUP(F38,Moustique_50_haies,2))</f>
        <v>9</v>
      </c>
      <c r="H38" s="317"/>
      <c r="I38" s="318">
        <f>IF(ISBLANK(H38),"",VLOOKUP(H38,Moustique_500_m,2))</f>
      </c>
      <c r="J38" s="319">
        <v>146</v>
      </c>
      <c r="K38" s="314">
        <f>IF(ISBLANK(J38),"",VLOOKUP(J38,Moustique_Longueur,2))</f>
        <v>6</v>
      </c>
      <c r="L38" s="294"/>
      <c r="M38" s="291">
        <f>IF(ISBLANK(L38),"",VLOOKUP(L38,Moustique_Triple_saut,2))</f>
      </c>
      <c r="N38" s="320">
        <v>459</v>
      </c>
      <c r="O38" s="314">
        <f>IF(ISBLANK(N38),"",VLOOKUP(N38,Moustique_MB,2))</f>
        <v>12</v>
      </c>
      <c r="P38" s="320"/>
      <c r="Q38" s="321">
        <f>IF(ISBLANK(P38),"",VLOOKUP(P38,Moustique_Anneau,2))</f>
      </c>
      <c r="R38" s="322">
        <f t="shared" si="22"/>
        <v>3</v>
      </c>
      <c r="S38" s="296">
        <f t="shared" si="23"/>
        <v>27</v>
      </c>
      <c r="T38" s="323">
        <v>32</v>
      </c>
      <c r="V38" s="324">
        <f t="shared" si="24"/>
      </c>
      <c r="W38" s="325">
        <f t="shared" si="25"/>
      </c>
      <c r="X38" s="325">
        <f t="shared" si="26"/>
      </c>
      <c r="Y38" s="325">
        <f t="shared" si="27"/>
      </c>
      <c r="Z38" s="325">
        <f t="shared" si="28"/>
      </c>
      <c r="AA38" s="325">
        <f t="shared" si="29"/>
      </c>
      <c r="AB38" s="325">
        <f t="shared" si="30"/>
      </c>
      <c r="AC38" s="325">
        <f t="shared" si="31"/>
      </c>
      <c r="AD38" s="325">
        <f t="shared" si="32"/>
      </c>
      <c r="AE38" s="325">
        <f t="shared" si="33"/>
      </c>
      <c r="AF38" s="325">
        <f t="shared" si="34"/>
        <v>27</v>
      </c>
      <c r="AG38" s="325">
        <f t="shared" si="35"/>
      </c>
      <c r="AH38" s="325">
        <f t="shared" si="36"/>
      </c>
      <c r="AI38" s="325">
        <f t="shared" si="37"/>
      </c>
      <c r="AJ38" s="325">
        <f t="shared" si="38"/>
      </c>
      <c r="AK38" s="325">
        <f t="shared" si="39"/>
      </c>
      <c r="AL38" s="325">
        <f t="shared" si="40"/>
      </c>
      <c r="AM38" s="325">
        <f t="shared" si="41"/>
      </c>
      <c r="AN38" s="325">
        <f t="shared" si="42"/>
      </c>
      <c r="AO38" s="326">
        <f t="shared" si="43"/>
      </c>
    </row>
    <row r="39" spans="1:41" ht="12.75">
      <c r="A39" s="311" t="s">
        <v>571</v>
      </c>
      <c r="B39" s="311" t="s">
        <v>572</v>
      </c>
      <c r="C39" s="312" t="s">
        <v>77</v>
      </c>
      <c r="D39" s="313"/>
      <c r="E39" s="314">
        <f>IF(ISBLANK(D39),"",VLOOKUP(D39,Moustique_50_m,2))</f>
      </c>
      <c r="F39" s="315">
        <v>141</v>
      </c>
      <c r="G39" s="316">
        <f>IF(ISBLANK(F39),"",VLOOKUP(F39,Moustique_50_haies,2))</f>
        <v>7</v>
      </c>
      <c r="H39" s="317"/>
      <c r="I39" s="318">
        <f>IF(ISBLANK(H39),"",VLOOKUP(H39,Moustique_500_m,2))</f>
      </c>
      <c r="J39" s="319">
        <v>150</v>
      </c>
      <c r="K39" s="314">
        <f>IF(ISBLANK(J39),"",VLOOKUP(J39,Moustique_Longueur,2))</f>
        <v>7</v>
      </c>
      <c r="L39" s="294"/>
      <c r="M39" s="291">
        <f>IF(ISBLANK(L39),"",VLOOKUP(L39,Moustique_Triple_saut,2))</f>
      </c>
      <c r="N39" s="320">
        <v>482</v>
      </c>
      <c r="O39" s="314">
        <f>IF(ISBLANK(N39),"",VLOOKUP(N39,Moustique_MB,2))</f>
        <v>13</v>
      </c>
      <c r="P39" s="320"/>
      <c r="Q39" s="321">
        <f>IF(ISBLANK(P39),"",VLOOKUP(P39,Moustique_Anneau,2))</f>
      </c>
      <c r="R39" s="322">
        <f t="shared" si="22"/>
        <v>3</v>
      </c>
      <c r="S39" s="296">
        <f t="shared" si="23"/>
        <v>27</v>
      </c>
      <c r="T39" s="323">
        <v>32</v>
      </c>
      <c r="V39" s="324">
        <f t="shared" si="24"/>
      </c>
      <c r="W39" s="325">
        <f t="shared" si="25"/>
      </c>
      <c r="X39" s="325">
        <f t="shared" si="26"/>
      </c>
      <c r="Y39" s="325">
        <f t="shared" si="27"/>
      </c>
      <c r="Z39" s="325">
        <f t="shared" si="28"/>
        <v>27</v>
      </c>
      <c r="AA39" s="325">
        <f t="shared" si="29"/>
      </c>
      <c r="AB39" s="325">
        <f t="shared" si="30"/>
      </c>
      <c r="AC39" s="325">
        <f t="shared" si="31"/>
      </c>
      <c r="AD39" s="325">
        <f t="shared" si="32"/>
      </c>
      <c r="AE39" s="325">
        <f t="shared" si="33"/>
      </c>
      <c r="AF39" s="325">
        <f t="shared" si="34"/>
      </c>
      <c r="AG39" s="325">
        <f t="shared" si="35"/>
      </c>
      <c r="AH39" s="325">
        <f t="shared" si="36"/>
      </c>
      <c r="AI39" s="325">
        <f t="shared" si="37"/>
      </c>
      <c r="AJ39" s="325">
        <f t="shared" si="38"/>
      </c>
      <c r="AK39" s="325">
        <f t="shared" si="39"/>
      </c>
      <c r="AL39" s="325">
        <f t="shared" si="40"/>
      </c>
      <c r="AM39" s="325">
        <f t="shared" si="41"/>
      </c>
      <c r="AN39" s="325">
        <f t="shared" si="42"/>
      </c>
      <c r="AO39" s="326">
        <f t="shared" si="43"/>
      </c>
    </row>
    <row r="40" spans="1:41" ht="12.75">
      <c r="A40" s="331" t="s">
        <v>758</v>
      </c>
      <c r="B40" s="331" t="s">
        <v>759</v>
      </c>
      <c r="C40" s="312" t="s">
        <v>46</v>
      </c>
      <c r="D40" s="313"/>
      <c r="E40" s="314">
        <f>IF(ISBLANK(D40),"",VLOOKUP(D40,Moustique_50_m,2))</f>
      </c>
      <c r="F40" s="315">
        <v>121</v>
      </c>
      <c r="G40" s="316">
        <f>IF(ISBLANK(F40),"",VLOOKUP(F40,Moustique_50_haies,2))</f>
        <v>11</v>
      </c>
      <c r="H40" s="317"/>
      <c r="I40" s="318">
        <f>IF(ISBLANK(H40),"",VLOOKUP(H40,Moustique_500_m,2))</f>
      </c>
      <c r="J40" s="319">
        <v>174</v>
      </c>
      <c r="K40" s="314">
        <f>IF(ISBLANK(J40),"",VLOOKUP(J40,Moustique_Longueur,2))</f>
        <v>9</v>
      </c>
      <c r="L40" s="294"/>
      <c r="M40" s="291">
        <f>IF(ISBLANK(L40),"",VLOOKUP(L40,Moustique_Triple_saut,2))</f>
      </c>
      <c r="N40" s="320">
        <v>308</v>
      </c>
      <c r="O40" s="314">
        <f>IF(ISBLANK(N40),"",VLOOKUP(N40,Moustique_MB,2))</f>
        <v>7</v>
      </c>
      <c r="P40" s="320"/>
      <c r="Q40" s="321">
        <f>IF(ISBLANK(P40),"",VLOOKUP(P40,Moustique_Anneau,2))</f>
      </c>
      <c r="R40" s="322">
        <f t="shared" si="22"/>
        <v>3</v>
      </c>
      <c r="S40" s="296">
        <f t="shared" si="23"/>
        <v>27</v>
      </c>
      <c r="T40" s="323">
        <v>32</v>
      </c>
      <c r="V40" s="324">
        <f t="shared" si="24"/>
      </c>
      <c r="W40" s="325">
        <f t="shared" si="25"/>
      </c>
      <c r="X40" s="325">
        <f t="shared" si="26"/>
      </c>
      <c r="Y40" s="325">
        <f t="shared" si="27"/>
      </c>
      <c r="Z40" s="325">
        <f t="shared" si="28"/>
      </c>
      <c r="AA40" s="325">
        <f t="shared" si="29"/>
      </c>
      <c r="AB40" s="325">
        <f t="shared" si="30"/>
      </c>
      <c r="AC40" s="325">
        <f t="shared" si="31"/>
      </c>
      <c r="AD40" s="325">
        <f t="shared" si="32"/>
      </c>
      <c r="AE40" s="325">
        <f t="shared" si="33"/>
      </c>
      <c r="AF40" s="325">
        <f t="shared" si="34"/>
      </c>
      <c r="AG40" s="325">
        <f t="shared" si="35"/>
      </c>
      <c r="AH40" s="325">
        <f t="shared" si="36"/>
      </c>
      <c r="AI40" s="325">
        <f t="shared" si="37"/>
      </c>
      <c r="AJ40" s="325">
        <f t="shared" si="38"/>
      </c>
      <c r="AK40" s="325">
        <f t="shared" si="39"/>
      </c>
      <c r="AL40" s="325">
        <f t="shared" si="40"/>
      </c>
      <c r="AM40" s="325">
        <f t="shared" si="41"/>
        <v>27</v>
      </c>
      <c r="AN40" s="325">
        <f t="shared" si="42"/>
      </c>
      <c r="AO40" s="326">
        <f t="shared" si="43"/>
      </c>
    </row>
    <row r="41" spans="1:41" ht="12.75">
      <c r="A41" s="311" t="s">
        <v>508</v>
      </c>
      <c r="B41" s="311" t="s">
        <v>770</v>
      </c>
      <c r="C41" s="312" t="s">
        <v>74</v>
      </c>
      <c r="D41" s="313"/>
      <c r="E41" s="314">
        <f>IF(ISBLANK(D41),"",VLOOKUP(D41,Moustique_50_m,2))</f>
      </c>
      <c r="F41" s="315">
        <v>117</v>
      </c>
      <c r="G41" s="316">
        <f>IF(ISBLANK(F41),"",VLOOKUP(F41,Moustique_50_haies,2))</f>
        <v>12</v>
      </c>
      <c r="H41" s="317"/>
      <c r="I41" s="318">
        <f>IF(ISBLANK(H41),"",VLOOKUP(H41,Moustique_500_m,2))</f>
      </c>
      <c r="J41" s="319">
        <v>144</v>
      </c>
      <c r="K41" s="314">
        <f>IF(ISBLANK(J41),"",VLOOKUP(J41,Moustique_Longueur,2))</f>
        <v>6</v>
      </c>
      <c r="L41" s="294"/>
      <c r="M41" s="291">
        <f>IF(ISBLANK(L41),"",VLOOKUP(L41,Moustique_Triple_saut,2))</f>
      </c>
      <c r="N41" s="320">
        <v>341</v>
      </c>
      <c r="O41" s="314">
        <f>IF(ISBLANK(N41),"",VLOOKUP(N41,Moustique_MB,2))</f>
        <v>8</v>
      </c>
      <c r="P41" s="320"/>
      <c r="Q41" s="321">
        <f>IF(ISBLANK(P41),"",VLOOKUP(P41,Moustique_Anneau,2))</f>
      </c>
      <c r="R41" s="322">
        <f t="shared" si="22"/>
        <v>3</v>
      </c>
      <c r="S41" s="296">
        <f t="shared" si="23"/>
        <v>26</v>
      </c>
      <c r="T41" s="323">
        <v>37</v>
      </c>
      <c r="V41" s="324">
        <f t="shared" si="24"/>
      </c>
      <c r="W41" s="325">
        <f t="shared" si="25"/>
      </c>
      <c r="X41" s="325">
        <f t="shared" si="26"/>
      </c>
      <c r="Y41" s="325">
        <f t="shared" si="27"/>
      </c>
      <c r="Z41" s="325">
        <f t="shared" si="28"/>
      </c>
      <c r="AA41" s="325">
        <f t="shared" si="29"/>
      </c>
      <c r="AB41" s="325">
        <f t="shared" si="30"/>
      </c>
      <c r="AC41" s="325">
        <f t="shared" si="31"/>
      </c>
      <c r="AD41" s="325">
        <f t="shared" si="32"/>
      </c>
      <c r="AE41" s="325">
        <f t="shared" si="33"/>
      </c>
      <c r="AF41" s="325">
        <f t="shared" si="34"/>
        <v>26</v>
      </c>
      <c r="AG41" s="325">
        <f t="shared" si="35"/>
      </c>
      <c r="AH41" s="325">
        <f t="shared" si="36"/>
      </c>
      <c r="AI41" s="325">
        <f t="shared" si="37"/>
      </c>
      <c r="AJ41" s="325">
        <f t="shared" si="38"/>
      </c>
      <c r="AK41" s="325">
        <f t="shared" si="39"/>
      </c>
      <c r="AL41" s="325">
        <f t="shared" si="40"/>
      </c>
      <c r="AM41" s="325">
        <f t="shared" si="41"/>
      </c>
      <c r="AN41" s="325">
        <f t="shared" si="42"/>
      </c>
      <c r="AO41" s="326">
        <f t="shared" si="43"/>
      </c>
    </row>
    <row r="42" spans="1:41" ht="12.75">
      <c r="A42" s="311" t="s">
        <v>268</v>
      </c>
      <c r="B42" s="311" t="s">
        <v>194</v>
      </c>
      <c r="C42" s="312" t="s">
        <v>74</v>
      </c>
      <c r="D42" s="313"/>
      <c r="E42" s="314">
        <f>IF(ISBLANK(D42),"",VLOOKUP(D42,Moustique_50_m,2))</f>
      </c>
      <c r="F42" s="315">
        <v>153</v>
      </c>
      <c r="G42" s="316">
        <f>IF(ISBLANK(F42),"",VLOOKUP(F42,Moustique_50_haies,2))</f>
        <v>4</v>
      </c>
      <c r="H42" s="317"/>
      <c r="I42" s="318">
        <f>IF(ISBLANK(H42),"",VLOOKUP(H42,Moustique_500_m,2))</f>
      </c>
      <c r="J42" s="319">
        <v>212</v>
      </c>
      <c r="K42" s="314">
        <f>IF(ISBLANK(J42),"",VLOOKUP(J42,Moustique_Longueur,2))</f>
        <v>13</v>
      </c>
      <c r="L42" s="294"/>
      <c r="M42" s="291">
        <f>IF(ISBLANK(L42),"",VLOOKUP(L42,Moustique_Triple_saut,2))</f>
      </c>
      <c r="N42" s="320">
        <v>364</v>
      </c>
      <c r="O42" s="314">
        <f>IF(ISBLANK(N42),"",VLOOKUP(N42,Moustique_MB,2))</f>
        <v>9</v>
      </c>
      <c r="P42" s="320"/>
      <c r="Q42" s="321">
        <f>IF(ISBLANK(P42),"",VLOOKUP(P42,Moustique_Anneau,2))</f>
      </c>
      <c r="R42" s="322">
        <f t="shared" si="22"/>
        <v>3</v>
      </c>
      <c r="S42" s="296">
        <f t="shared" si="23"/>
        <v>26</v>
      </c>
      <c r="T42" s="323">
        <v>37</v>
      </c>
      <c r="V42" s="324">
        <f t="shared" si="24"/>
      </c>
      <c r="W42" s="325">
        <f t="shared" si="25"/>
      </c>
      <c r="X42" s="325">
        <f t="shared" si="26"/>
      </c>
      <c r="Y42" s="325">
        <f t="shared" si="27"/>
      </c>
      <c r="Z42" s="325">
        <f t="shared" si="28"/>
      </c>
      <c r="AA42" s="325">
        <f t="shared" si="29"/>
      </c>
      <c r="AB42" s="325">
        <f t="shared" si="30"/>
      </c>
      <c r="AC42" s="325">
        <f t="shared" si="31"/>
      </c>
      <c r="AD42" s="325">
        <f t="shared" si="32"/>
      </c>
      <c r="AE42" s="325">
        <f t="shared" si="33"/>
      </c>
      <c r="AF42" s="325">
        <f t="shared" si="34"/>
        <v>26</v>
      </c>
      <c r="AG42" s="325">
        <f t="shared" si="35"/>
      </c>
      <c r="AH42" s="325">
        <f t="shared" si="36"/>
      </c>
      <c r="AI42" s="325">
        <f t="shared" si="37"/>
      </c>
      <c r="AJ42" s="325">
        <f t="shared" si="38"/>
      </c>
      <c r="AK42" s="325">
        <f t="shared" si="39"/>
      </c>
      <c r="AL42" s="325">
        <f t="shared" si="40"/>
      </c>
      <c r="AM42" s="325">
        <f t="shared" si="41"/>
      </c>
      <c r="AN42" s="325">
        <f t="shared" si="42"/>
      </c>
      <c r="AO42" s="326">
        <f t="shared" si="43"/>
      </c>
    </row>
    <row r="43" spans="1:41" ht="12.75">
      <c r="A43" s="311" t="s">
        <v>771</v>
      </c>
      <c r="B43" s="311" t="s">
        <v>772</v>
      </c>
      <c r="C43" s="312" t="s">
        <v>77</v>
      </c>
      <c r="D43" s="313"/>
      <c r="E43" s="314">
        <f>IF(ISBLANK(D43),"",VLOOKUP(D43,Moustique_50_m,2))</f>
      </c>
      <c r="F43" s="315">
        <v>152</v>
      </c>
      <c r="G43" s="316">
        <f>IF(ISBLANK(F43),"",VLOOKUP(F43,Moustique_50_haies,2))</f>
        <v>5</v>
      </c>
      <c r="H43" s="317"/>
      <c r="I43" s="318">
        <f>IF(ISBLANK(H43),"",VLOOKUP(H43,Moustique_500_m,2))</f>
      </c>
      <c r="J43" s="319">
        <v>200</v>
      </c>
      <c r="K43" s="314">
        <f>IF(ISBLANK(J43),"",VLOOKUP(J43,Moustique_Longueur,2))</f>
        <v>12</v>
      </c>
      <c r="L43" s="294"/>
      <c r="M43" s="291">
        <f>IF(ISBLANK(L43),"",VLOOKUP(L43,Moustique_Triple_saut,2))</f>
      </c>
      <c r="N43" s="320">
        <v>337</v>
      </c>
      <c r="O43" s="314">
        <f>IF(ISBLANK(N43),"",VLOOKUP(N43,Moustique_MB,2))</f>
        <v>8</v>
      </c>
      <c r="P43" s="320"/>
      <c r="Q43" s="321">
        <f>IF(ISBLANK(P43),"",VLOOKUP(P43,Moustique_Anneau,2))</f>
      </c>
      <c r="R43" s="322">
        <f t="shared" si="22"/>
        <v>3</v>
      </c>
      <c r="S43" s="296">
        <f t="shared" si="23"/>
        <v>25</v>
      </c>
      <c r="T43" s="323">
        <v>39</v>
      </c>
      <c r="V43" s="324">
        <f t="shared" si="24"/>
      </c>
      <c r="W43" s="325">
        <f t="shared" si="25"/>
      </c>
      <c r="X43" s="325">
        <f t="shared" si="26"/>
      </c>
      <c r="Y43" s="325">
        <f t="shared" si="27"/>
      </c>
      <c r="Z43" s="325">
        <f t="shared" si="28"/>
        <v>25</v>
      </c>
      <c r="AA43" s="325">
        <f t="shared" si="29"/>
      </c>
      <c r="AB43" s="325">
        <f t="shared" si="30"/>
      </c>
      <c r="AC43" s="325">
        <f t="shared" si="31"/>
      </c>
      <c r="AD43" s="325">
        <f t="shared" si="32"/>
      </c>
      <c r="AE43" s="325">
        <f t="shared" si="33"/>
      </c>
      <c r="AF43" s="325">
        <f t="shared" si="34"/>
      </c>
      <c r="AG43" s="325">
        <f t="shared" si="35"/>
      </c>
      <c r="AH43" s="325">
        <f t="shared" si="36"/>
      </c>
      <c r="AI43" s="325">
        <f t="shared" si="37"/>
      </c>
      <c r="AJ43" s="325">
        <f t="shared" si="38"/>
      </c>
      <c r="AK43" s="325">
        <f t="shared" si="39"/>
      </c>
      <c r="AL43" s="325">
        <f t="shared" si="40"/>
      </c>
      <c r="AM43" s="325">
        <f t="shared" si="41"/>
      </c>
      <c r="AN43" s="325">
        <f t="shared" si="42"/>
      </c>
      <c r="AO43" s="326">
        <f t="shared" si="43"/>
      </c>
    </row>
    <row r="44" spans="1:41" ht="12.75">
      <c r="A44" s="311" t="s">
        <v>560</v>
      </c>
      <c r="B44" s="311" t="s">
        <v>561</v>
      </c>
      <c r="C44" s="312" t="s">
        <v>64</v>
      </c>
      <c r="D44" s="313"/>
      <c r="E44" s="314">
        <f>IF(ISBLANK(D44),"",VLOOKUP(D44,Moustique_50_m,2))</f>
      </c>
      <c r="F44" s="315">
        <v>144</v>
      </c>
      <c r="G44" s="316">
        <f>IF(ISBLANK(F44),"",VLOOKUP(F44,Moustique_50_haies,2))</f>
        <v>6</v>
      </c>
      <c r="H44" s="317"/>
      <c r="I44" s="318">
        <f>IF(ISBLANK(H44),"",VLOOKUP(H44,Moustique_500_m,2))</f>
      </c>
      <c r="J44" s="319">
        <v>190</v>
      </c>
      <c r="K44" s="314">
        <f>IF(ISBLANK(J44),"",VLOOKUP(J44,Moustique_Longueur,2))</f>
        <v>11</v>
      </c>
      <c r="L44" s="294"/>
      <c r="M44" s="291">
        <f>IF(ISBLANK(L44),"",VLOOKUP(L44,Moustique_Triple_saut,2))</f>
      </c>
      <c r="N44" s="320">
        <v>332</v>
      </c>
      <c r="O44" s="314">
        <f>IF(ISBLANK(N44),"",VLOOKUP(N44,Moustique_MB,2))</f>
        <v>8</v>
      </c>
      <c r="P44" s="320"/>
      <c r="Q44" s="321">
        <f>IF(ISBLANK(P44),"",VLOOKUP(P44,Moustique_Anneau,2))</f>
      </c>
      <c r="R44" s="322">
        <f t="shared" si="22"/>
        <v>3</v>
      </c>
      <c r="S44" s="296">
        <f t="shared" si="23"/>
        <v>25</v>
      </c>
      <c r="T44" s="323">
        <v>39</v>
      </c>
      <c r="V44" s="324">
        <f t="shared" si="24"/>
      </c>
      <c r="W44" s="325">
        <f t="shared" si="25"/>
        <v>25</v>
      </c>
      <c r="X44" s="325">
        <f t="shared" si="26"/>
      </c>
      <c r="Y44" s="325">
        <f t="shared" si="27"/>
      </c>
      <c r="Z44" s="325">
        <f t="shared" si="28"/>
      </c>
      <c r="AA44" s="325">
        <f t="shared" si="29"/>
      </c>
      <c r="AB44" s="325">
        <f t="shared" si="30"/>
      </c>
      <c r="AC44" s="325">
        <f t="shared" si="31"/>
      </c>
      <c r="AD44" s="325">
        <f t="shared" si="32"/>
      </c>
      <c r="AE44" s="325">
        <f t="shared" si="33"/>
      </c>
      <c r="AF44" s="325">
        <f t="shared" si="34"/>
      </c>
      <c r="AG44" s="325">
        <f t="shared" si="35"/>
      </c>
      <c r="AH44" s="325">
        <f t="shared" si="36"/>
      </c>
      <c r="AI44" s="325">
        <f t="shared" si="37"/>
      </c>
      <c r="AJ44" s="325">
        <f t="shared" si="38"/>
      </c>
      <c r="AK44" s="325">
        <f t="shared" si="39"/>
      </c>
      <c r="AL44" s="325">
        <f t="shared" si="40"/>
      </c>
      <c r="AM44" s="325">
        <f t="shared" si="41"/>
      </c>
      <c r="AN44" s="325">
        <f t="shared" si="42"/>
      </c>
      <c r="AO44" s="326">
        <f t="shared" si="43"/>
      </c>
    </row>
    <row r="45" spans="1:41" ht="12.75">
      <c r="A45" s="311" t="s">
        <v>582</v>
      </c>
      <c r="B45" s="311" t="s">
        <v>583</v>
      </c>
      <c r="C45" s="312" t="s">
        <v>44</v>
      </c>
      <c r="D45" s="313"/>
      <c r="E45" s="314">
        <f>IF(ISBLANK(D45),"",VLOOKUP(D45,Moustique_50_m,2))</f>
      </c>
      <c r="F45" s="315">
        <v>103</v>
      </c>
      <c r="G45" s="316">
        <f>IF(ISBLANK(F45),"",VLOOKUP(F45,Moustique_50_haies,2))</f>
        <v>16</v>
      </c>
      <c r="H45" s="317"/>
      <c r="I45" s="318">
        <f>IF(ISBLANK(H45),"",VLOOKUP(H45,Moustique_500_m,2))</f>
      </c>
      <c r="J45" s="319"/>
      <c r="K45" s="314">
        <f>IF(ISBLANK(J45),"",VLOOKUP(J45,Moustique_Longueur,2))</f>
      </c>
      <c r="L45" s="294"/>
      <c r="M45" s="291">
        <f>IF(ISBLANK(L45),"",VLOOKUP(L45,Moustique_Triple_saut,2))</f>
      </c>
      <c r="N45" s="320">
        <v>357</v>
      </c>
      <c r="O45" s="314">
        <f>IF(ISBLANK(N45),"",VLOOKUP(N45,Moustique_MB,2))</f>
        <v>9</v>
      </c>
      <c r="P45" s="320"/>
      <c r="Q45" s="321">
        <f>IF(ISBLANK(P45),"",VLOOKUP(P45,Moustique_Anneau,2))</f>
      </c>
      <c r="R45" s="322">
        <f t="shared" si="22"/>
        <v>2</v>
      </c>
      <c r="S45" s="296">
        <f t="shared" si="23"/>
        <v>25</v>
      </c>
      <c r="T45" s="323">
        <v>39</v>
      </c>
      <c r="V45" s="324">
        <f t="shared" si="24"/>
      </c>
      <c r="W45" s="325">
        <f t="shared" si="25"/>
      </c>
      <c r="X45" s="325">
        <f t="shared" si="26"/>
        <v>25</v>
      </c>
      <c r="Y45" s="325">
        <f t="shared" si="27"/>
      </c>
      <c r="Z45" s="325">
        <f t="shared" si="28"/>
      </c>
      <c r="AA45" s="325">
        <f t="shared" si="29"/>
      </c>
      <c r="AB45" s="325">
        <f t="shared" si="30"/>
      </c>
      <c r="AC45" s="325">
        <f t="shared" si="31"/>
      </c>
      <c r="AD45" s="325">
        <f t="shared" si="32"/>
      </c>
      <c r="AE45" s="325">
        <f t="shared" si="33"/>
      </c>
      <c r="AF45" s="325">
        <f t="shared" si="34"/>
      </c>
      <c r="AG45" s="325">
        <f t="shared" si="35"/>
      </c>
      <c r="AH45" s="325">
        <f t="shared" si="36"/>
      </c>
      <c r="AI45" s="325">
        <f t="shared" si="37"/>
      </c>
      <c r="AJ45" s="325">
        <f t="shared" si="38"/>
      </c>
      <c r="AK45" s="325">
        <f t="shared" si="39"/>
      </c>
      <c r="AL45" s="325">
        <f t="shared" si="40"/>
      </c>
      <c r="AM45" s="325">
        <f t="shared" si="41"/>
      </c>
      <c r="AN45" s="325">
        <f t="shared" si="42"/>
      </c>
      <c r="AO45" s="326">
        <f t="shared" si="43"/>
      </c>
    </row>
    <row r="46" spans="1:41" ht="12.75">
      <c r="A46" s="311" t="s">
        <v>594</v>
      </c>
      <c r="B46" s="311" t="s">
        <v>595</v>
      </c>
      <c r="C46" s="312" t="s">
        <v>74</v>
      </c>
      <c r="D46" s="313"/>
      <c r="E46" s="314">
        <f>IF(ISBLANK(D46),"",VLOOKUP(D46,Moustique_50_m,2))</f>
      </c>
      <c r="F46" s="315">
        <v>129</v>
      </c>
      <c r="G46" s="316">
        <f>IF(ISBLANK(F46),"",VLOOKUP(F46,Moustique_50_haies,2))</f>
        <v>9</v>
      </c>
      <c r="H46" s="317"/>
      <c r="I46" s="318">
        <f>IF(ISBLANK(H46),"",VLOOKUP(H46,Moustique_500_m,2))</f>
      </c>
      <c r="J46" s="319">
        <v>171</v>
      </c>
      <c r="K46" s="314">
        <f>IF(ISBLANK(J46),"",VLOOKUP(J46,Moustique_Longueur,2))</f>
        <v>9</v>
      </c>
      <c r="L46" s="294"/>
      <c r="M46" s="291">
        <f>IF(ISBLANK(L46),"",VLOOKUP(L46,Moustique_Triple_saut,2))</f>
      </c>
      <c r="N46" s="320">
        <v>296</v>
      </c>
      <c r="O46" s="314">
        <f>IF(ISBLANK(N46),"",VLOOKUP(N46,Moustique_MB,2))</f>
        <v>7</v>
      </c>
      <c r="P46" s="320"/>
      <c r="Q46" s="321">
        <f>IF(ISBLANK(P46),"",VLOOKUP(P46,Moustique_Anneau,2))</f>
      </c>
      <c r="R46" s="322">
        <f t="shared" si="22"/>
        <v>3</v>
      </c>
      <c r="S46" s="296">
        <f t="shared" si="23"/>
        <v>25</v>
      </c>
      <c r="T46" s="323">
        <v>39</v>
      </c>
      <c r="V46" s="324">
        <f t="shared" si="24"/>
      </c>
      <c r="W46" s="325">
        <f t="shared" si="25"/>
      </c>
      <c r="X46" s="325">
        <f t="shared" si="26"/>
      </c>
      <c r="Y46" s="325">
        <f t="shared" si="27"/>
      </c>
      <c r="Z46" s="325">
        <f t="shared" si="28"/>
      </c>
      <c r="AA46" s="325">
        <f t="shared" si="29"/>
      </c>
      <c r="AB46" s="325">
        <f t="shared" si="30"/>
      </c>
      <c r="AC46" s="325">
        <f t="shared" si="31"/>
      </c>
      <c r="AD46" s="325">
        <f t="shared" si="32"/>
      </c>
      <c r="AE46" s="325">
        <f t="shared" si="33"/>
      </c>
      <c r="AF46" s="325">
        <f t="shared" si="34"/>
        <v>25</v>
      </c>
      <c r="AG46" s="325">
        <f t="shared" si="35"/>
      </c>
      <c r="AH46" s="325">
        <f t="shared" si="36"/>
      </c>
      <c r="AI46" s="325">
        <f t="shared" si="37"/>
      </c>
      <c r="AJ46" s="325">
        <f t="shared" si="38"/>
      </c>
      <c r="AK46" s="325">
        <f t="shared" si="39"/>
      </c>
      <c r="AL46" s="325">
        <f t="shared" si="40"/>
      </c>
      <c r="AM46" s="325">
        <f t="shared" si="41"/>
      </c>
      <c r="AN46" s="325">
        <f t="shared" si="42"/>
      </c>
      <c r="AO46" s="326">
        <f t="shared" si="43"/>
      </c>
    </row>
    <row r="47" spans="1:41" ht="12.75">
      <c r="A47" s="311" t="s">
        <v>566</v>
      </c>
      <c r="B47" s="311" t="s">
        <v>159</v>
      </c>
      <c r="C47" s="312" t="s">
        <v>64</v>
      </c>
      <c r="D47" s="313"/>
      <c r="E47" s="314">
        <f>IF(ISBLANK(D47),"",VLOOKUP(D47,Moustique_50_m,2))</f>
      </c>
      <c r="F47" s="315">
        <v>125</v>
      </c>
      <c r="G47" s="316">
        <f>IF(ISBLANK(F47),"",VLOOKUP(F47,Moustique_50_haies,2))</f>
        <v>10</v>
      </c>
      <c r="H47" s="317"/>
      <c r="I47" s="318">
        <f>IF(ISBLANK(H47),"",VLOOKUP(H47,Moustique_500_m,2))</f>
      </c>
      <c r="J47" s="319">
        <v>175</v>
      </c>
      <c r="K47" s="314">
        <f>IF(ISBLANK(J47),"",VLOOKUP(J47,Moustique_Longueur,2))</f>
        <v>9</v>
      </c>
      <c r="L47" s="294"/>
      <c r="M47" s="291">
        <f>IF(ISBLANK(L47),"",VLOOKUP(L47,Moustique_Triple_saut,2))</f>
      </c>
      <c r="N47" s="320">
        <v>276</v>
      </c>
      <c r="O47" s="314">
        <f>IF(ISBLANK(N47),"",VLOOKUP(N47,Moustique_MB,2))</f>
        <v>6</v>
      </c>
      <c r="P47" s="320"/>
      <c r="Q47" s="321">
        <f>IF(ISBLANK(P47),"",VLOOKUP(P47,Moustique_Anneau,2))</f>
      </c>
      <c r="R47" s="322">
        <f t="shared" si="22"/>
        <v>3</v>
      </c>
      <c r="S47" s="296">
        <f t="shared" si="23"/>
        <v>25</v>
      </c>
      <c r="T47" s="323">
        <v>39</v>
      </c>
      <c r="V47" s="324">
        <f t="shared" si="24"/>
      </c>
      <c r="W47" s="325">
        <f t="shared" si="25"/>
        <v>25</v>
      </c>
      <c r="X47" s="325">
        <f t="shared" si="26"/>
      </c>
      <c r="Y47" s="325">
        <f t="shared" si="27"/>
      </c>
      <c r="Z47" s="325">
        <f t="shared" si="28"/>
      </c>
      <c r="AA47" s="325">
        <f t="shared" si="29"/>
      </c>
      <c r="AB47" s="325">
        <f t="shared" si="30"/>
      </c>
      <c r="AC47" s="325">
        <f t="shared" si="31"/>
      </c>
      <c r="AD47" s="325">
        <f t="shared" si="32"/>
      </c>
      <c r="AE47" s="325">
        <f t="shared" si="33"/>
      </c>
      <c r="AF47" s="325">
        <f t="shared" si="34"/>
      </c>
      <c r="AG47" s="325">
        <f t="shared" si="35"/>
      </c>
      <c r="AH47" s="325">
        <f t="shared" si="36"/>
      </c>
      <c r="AI47" s="325">
        <f t="shared" si="37"/>
      </c>
      <c r="AJ47" s="325">
        <f t="shared" si="38"/>
      </c>
      <c r="AK47" s="325">
        <f t="shared" si="39"/>
      </c>
      <c r="AL47" s="325">
        <f t="shared" si="40"/>
      </c>
      <c r="AM47" s="325">
        <f t="shared" si="41"/>
      </c>
      <c r="AN47" s="325">
        <f t="shared" si="42"/>
      </c>
      <c r="AO47" s="326">
        <f t="shared" si="43"/>
      </c>
    </row>
    <row r="48" spans="1:41" ht="12.75">
      <c r="A48" s="468" t="s">
        <v>573</v>
      </c>
      <c r="B48" s="468" t="s">
        <v>574</v>
      </c>
      <c r="C48" s="312" t="s">
        <v>77</v>
      </c>
      <c r="D48" s="313"/>
      <c r="E48" s="314">
        <f>IF(ISBLANK(D48),"",VLOOKUP(D48,Moustique_50_m,2))</f>
      </c>
      <c r="F48" s="315">
        <v>134</v>
      </c>
      <c r="G48" s="316">
        <f>IF(ISBLANK(F48),"",VLOOKUP(F48,Moustique_50_haies,2))</f>
        <v>8</v>
      </c>
      <c r="H48" s="317"/>
      <c r="I48" s="318">
        <f>IF(ISBLANK(H48),"",VLOOKUP(H48,Moustique_500_m,2))</f>
      </c>
      <c r="J48" s="319">
        <v>175</v>
      </c>
      <c r="K48" s="314">
        <f>IF(ISBLANK(J48),"",VLOOKUP(J48,Moustique_Longueur,2))</f>
        <v>9</v>
      </c>
      <c r="L48" s="294"/>
      <c r="M48" s="291">
        <f>IF(ISBLANK(L48),"",VLOOKUP(L48,Moustique_Triple_saut,2))</f>
      </c>
      <c r="N48" s="320">
        <v>317</v>
      </c>
      <c r="O48" s="314">
        <f>IF(ISBLANK(N48),"",VLOOKUP(N48,Moustique_MB,2))</f>
        <v>7</v>
      </c>
      <c r="P48" s="320"/>
      <c r="Q48" s="321">
        <f>IF(ISBLANK(P48),"",VLOOKUP(P48,Moustique_Anneau,2))</f>
      </c>
      <c r="R48" s="322">
        <f t="shared" si="22"/>
        <v>3</v>
      </c>
      <c r="S48" s="296">
        <f t="shared" si="23"/>
        <v>24</v>
      </c>
      <c r="T48" s="323">
        <v>44</v>
      </c>
      <c r="V48" s="324">
        <f t="shared" si="24"/>
      </c>
      <c r="W48" s="325">
        <f t="shared" si="25"/>
      </c>
      <c r="X48" s="325">
        <f t="shared" si="26"/>
      </c>
      <c r="Y48" s="325">
        <f t="shared" si="27"/>
      </c>
      <c r="Z48" s="325">
        <f t="shared" si="28"/>
        <v>24</v>
      </c>
      <c r="AA48" s="325">
        <f t="shared" si="29"/>
      </c>
      <c r="AB48" s="325">
        <f t="shared" si="30"/>
      </c>
      <c r="AC48" s="325">
        <f t="shared" si="31"/>
      </c>
      <c r="AD48" s="325">
        <f t="shared" si="32"/>
      </c>
      <c r="AE48" s="325">
        <f t="shared" si="33"/>
      </c>
      <c r="AF48" s="325">
        <f t="shared" si="34"/>
      </c>
      <c r="AG48" s="325">
        <f t="shared" si="35"/>
      </c>
      <c r="AH48" s="325">
        <f t="shared" si="36"/>
      </c>
      <c r="AI48" s="325">
        <f t="shared" si="37"/>
      </c>
      <c r="AJ48" s="325">
        <f t="shared" si="38"/>
      </c>
      <c r="AK48" s="325">
        <f t="shared" si="39"/>
      </c>
      <c r="AL48" s="325">
        <f t="shared" si="40"/>
      </c>
      <c r="AM48" s="325">
        <f t="shared" si="41"/>
      </c>
      <c r="AN48" s="325">
        <f t="shared" si="42"/>
      </c>
      <c r="AO48" s="326">
        <f t="shared" si="43"/>
      </c>
    </row>
    <row r="49" spans="1:41" ht="12.75">
      <c r="A49" s="468" t="s">
        <v>237</v>
      </c>
      <c r="B49" s="468" t="s">
        <v>760</v>
      </c>
      <c r="C49" s="312" t="s">
        <v>45</v>
      </c>
      <c r="D49" s="313"/>
      <c r="E49" s="314">
        <f>IF(ISBLANK(D49),"",VLOOKUP(D49,Moustique_50_m,2))</f>
      </c>
      <c r="F49" s="315">
        <v>118</v>
      </c>
      <c r="G49" s="316">
        <f>IF(ISBLANK(F49),"",VLOOKUP(F49,Moustique_50_haies,2))</f>
        <v>12</v>
      </c>
      <c r="H49" s="317"/>
      <c r="I49" s="318">
        <f>IF(ISBLANK(H49),"",VLOOKUP(H49,Moustique_500_m,2))</f>
      </c>
      <c r="J49" s="319"/>
      <c r="K49" s="314">
        <f>IF(ISBLANK(J49),"",VLOOKUP(J49,Moustique_Longueur,2))</f>
      </c>
      <c r="L49" s="294"/>
      <c r="M49" s="291">
        <f>IF(ISBLANK(L49),"",VLOOKUP(L49,Moustique_Triple_saut,2))</f>
      </c>
      <c r="N49" s="320">
        <v>437</v>
      </c>
      <c r="O49" s="314">
        <f>IF(ISBLANK(N49),"",VLOOKUP(N49,Moustique_MB,2))</f>
        <v>11</v>
      </c>
      <c r="P49" s="320"/>
      <c r="Q49" s="321">
        <f>IF(ISBLANK(P49),"",VLOOKUP(P49,Moustique_Anneau,2))</f>
      </c>
      <c r="R49" s="322">
        <f t="shared" si="22"/>
        <v>2</v>
      </c>
      <c r="S49" s="296">
        <f t="shared" si="23"/>
        <v>23</v>
      </c>
      <c r="T49" s="323">
        <v>45</v>
      </c>
      <c r="V49" s="324">
        <f t="shared" si="24"/>
      </c>
      <c r="W49" s="325">
        <f t="shared" si="25"/>
      </c>
      <c r="X49" s="325">
        <f t="shared" si="26"/>
      </c>
      <c r="Y49" s="325">
        <f t="shared" si="27"/>
      </c>
      <c r="Z49" s="325">
        <f t="shared" si="28"/>
      </c>
      <c r="AA49" s="325">
        <f t="shared" si="29"/>
      </c>
      <c r="AB49" s="325">
        <f t="shared" si="30"/>
      </c>
      <c r="AC49" s="325">
        <f t="shared" si="31"/>
      </c>
      <c r="AD49" s="325">
        <f t="shared" si="32"/>
      </c>
      <c r="AE49" s="325">
        <f t="shared" si="33"/>
      </c>
      <c r="AF49" s="325">
        <f t="shared" si="34"/>
      </c>
      <c r="AG49" s="325">
        <f t="shared" si="35"/>
      </c>
      <c r="AH49" s="325">
        <f t="shared" si="36"/>
      </c>
      <c r="AI49" s="325">
        <f t="shared" si="37"/>
      </c>
      <c r="AJ49" s="325">
        <f t="shared" si="38"/>
        <v>23</v>
      </c>
      <c r="AK49" s="325">
        <f t="shared" si="39"/>
      </c>
      <c r="AL49" s="325">
        <f t="shared" si="40"/>
      </c>
      <c r="AM49" s="325">
        <f t="shared" si="41"/>
      </c>
      <c r="AN49" s="325">
        <f t="shared" si="42"/>
      </c>
      <c r="AO49" s="326">
        <f t="shared" si="43"/>
      </c>
    </row>
    <row r="50" spans="1:41" ht="12.75">
      <c r="A50" s="311" t="s">
        <v>586</v>
      </c>
      <c r="B50" s="311" t="s">
        <v>587</v>
      </c>
      <c r="C50" s="312" t="s">
        <v>44</v>
      </c>
      <c r="D50" s="313"/>
      <c r="E50" s="314">
        <f>IF(ISBLANK(D50),"",VLOOKUP(D50,Moustique_50_m,2))</f>
      </c>
      <c r="F50" s="315">
        <v>102</v>
      </c>
      <c r="G50" s="316">
        <f>IF(ISBLANK(F50),"",VLOOKUP(F50,Moustique_50_haies,2))</f>
        <v>16</v>
      </c>
      <c r="H50" s="317"/>
      <c r="I50" s="318">
        <f>IF(ISBLANK(H50),"",VLOOKUP(H50,Moustique_500_m,2))</f>
      </c>
      <c r="J50" s="319"/>
      <c r="K50" s="314">
        <f>IF(ISBLANK(J50),"",VLOOKUP(J50,Moustique_Longueur,2))</f>
      </c>
      <c r="L50" s="294"/>
      <c r="M50" s="291">
        <f>IF(ISBLANK(L50),"",VLOOKUP(L50,Moustique_Triple_saut,2))</f>
      </c>
      <c r="N50" s="320">
        <v>303</v>
      </c>
      <c r="O50" s="314">
        <f>IF(ISBLANK(N50),"",VLOOKUP(N50,Moustique_MB,2))</f>
        <v>7</v>
      </c>
      <c r="P50" s="320"/>
      <c r="Q50" s="321">
        <f>IF(ISBLANK(P50),"",VLOOKUP(P50,Moustique_Anneau,2))</f>
      </c>
      <c r="R50" s="322">
        <f t="shared" si="22"/>
        <v>2</v>
      </c>
      <c r="S50" s="296">
        <f t="shared" si="23"/>
        <v>23</v>
      </c>
      <c r="T50" s="323">
        <v>45</v>
      </c>
      <c r="V50" s="324">
        <f t="shared" si="24"/>
      </c>
      <c r="W50" s="325">
        <f t="shared" si="25"/>
      </c>
      <c r="X50" s="325">
        <f t="shared" si="26"/>
        <v>23</v>
      </c>
      <c r="Y50" s="325">
        <f t="shared" si="27"/>
      </c>
      <c r="Z50" s="325">
        <f t="shared" si="28"/>
      </c>
      <c r="AA50" s="325">
        <f t="shared" si="29"/>
      </c>
      <c r="AB50" s="325">
        <f t="shared" si="30"/>
      </c>
      <c r="AC50" s="325">
        <f t="shared" si="31"/>
      </c>
      <c r="AD50" s="325">
        <f t="shared" si="32"/>
      </c>
      <c r="AE50" s="325">
        <f t="shared" si="33"/>
      </c>
      <c r="AF50" s="325">
        <f t="shared" si="34"/>
      </c>
      <c r="AG50" s="325">
        <f t="shared" si="35"/>
      </c>
      <c r="AH50" s="325">
        <f t="shared" si="36"/>
      </c>
      <c r="AI50" s="325">
        <f t="shared" si="37"/>
      </c>
      <c r="AJ50" s="325">
        <f t="shared" si="38"/>
      </c>
      <c r="AK50" s="325">
        <f t="shared" si="39"/>
      </c>
      <c r="AL50" s="325">
        <f t="shared" si="40"/>
      </c>
      <c r="AM50" s="325">
        <f t="shared" si="41"/>
      </c>
      <c r="AN50" s="325">
        <f t="shared" si="42"/>
      </c>
      <c r="AO50" s="326">
        <f t="shared" si="43"/>
      </c>
    </row>
    <row r="51" spans="1:41" ht="12.75">
      <c r="A51" s="311" t="s">
        <v>557</v>
      </c>
      <c r="B51" s="311" t="s">
        <v>558</v>
      </c>
      <c r="C51" s="312" t="s">
        <v>150</v>
      </c>
      <c r="D51" s="313"/>
      <c r="E51" s="314">
        <f>IF(ISBLANK(D51),"",VLOOKUP(D51,Moustique_50_m,2))</f>
      </c>
      <c r="F51" s="315">
        <v>114</v>
      </c>
      <c r="G51" s="316">
        <f>IF(ISBLANK(F51),"",VLOOKUP(F51,Moustique_50_haies,2))</f>
        <v>13</v>
      </c>
      <c r="H51" s="317"/>
      <c r="I51" s="318">
        <f>IF(ISBLANK(H51),"",VLOOKUP(H51,Moustique_500_m,2))</f>
      </c>
      <c r="J51" s="319">
        <v>125</v>
      </c>
      <c r="K51" s="314">
        <f>IF(ISBLANK(J51),"",VLOOKUP(J51,Moustique_Longueur,2))</f>
        <v>4</v>
      </c>
      <c r="L51" s="294"/>
      <c r="M51" s="291">
        <f>IF(ISBLANK(L51),"",VLOOKUP(L51,Moustique_Triple_saut,2))</f>
      </c>
      <c r="N51" s="320">
        <v>282</v>
      </c>
      <c r="O51" s="314">
        <f>IF(ISBLANK(N51),"",VLOOKUP(N51,Moustique_MB,2))</f>
        <v>6</v>
      </c>
      <c r="P51" s="320"/>
      <c r="Q51" s="321">
        <f>IF(ISBLANK(P51),"",VLOOKUP(P51,Moustique_Anneau,2))</f>
      </c>
      <c r="R51" s="322">
        <f t="shared" si="22"/>
        <v>3</v>
      </c>
      <c r="S51" s="296">
        <f t="shared" si="23"/>
        <v>23</v>
      </c>
      <c r="T51" s="323">
        <v>45</v>
      </c>
      <c r="V51" s="324">
        <f t="shared" si="24"/>
      </c>
      <c r="W51" s="325">
        <f t="shared" si="25"/>
      </c>
      <c r="X51" s="325">
        <f t="shared" si="26"/>
      </c>
      <c r="Y51" s="325">
        <f t="shared" si="27"/>
      </c>
      <c r="Z51" s="325">
        <f t="shared" si="28"/>
      </c>
      <c r="AA51" s="325">
        <f t="shared" si="29"/>
      </c>
      <c r="AB51" s="325">
        <f t="shared" si="30"/>
      </c>
      <c r="AC51" s="325">
        <f t="shared" si="31"/>
        <v>23</v>
      </c>
      <c r="AD51" s="325">
        <f t="shared" si="32"/>
      </c>
      <c r="AE51" s="325">
        <f t="shared" si="33"/>
      </c>
      <c r="AF51" s="325">
        <f t="shared" si="34"/>
      </c>
      <c r="AG51" s="325">
        <f t="shared" si="35"/>
      </c>
      <c r="AH51" s="325">
        <f t="shared" si="36"/>
      </c>
      <c r="AI51" s="325">
        <f t="shared" si="37"/>
      </c>
      <c r="AJ51" s="325">
        <f t="shared" si="38"/>
      </c>
      <c r="AK51" s="325">
        <f t="shared" si="39"/>
      </c>
      <c r="AL51" s="325">
        <f t="shared" si="40"/>
      </c>
      <c r="AM51" s="325">
        <f t="shared" si="41"/>
      </c>
      <c r="AN51" s="325">
        <f t="shared" si="42"/>
      </c>
      <c r="AO51" s="326">
        <f t="shared" si="43"/>
      </c>
    </row>
    <row r="52" spans="1:41" ht="12.75">
      <c r="A52" s="311" t="s">
        <v>588</v>
      </c>
      <c r="B52" s="311" t="s">
        <v>592</v>
      </c>
      <c r="C52" s="312" t="s">
        <v>44</v>
      </c>
      <c r="D52" s="313"/>
      <c r="E52" s="314">
        <f>IF(ISBLANK(D52),"",VLOOKUP(D52,Moustique_50_m,2))</f>
      </c>
      <c r="F52" s="315">
        <v>128</v>
      </c>
      <c r="G52" s="316">
        <f>IF(ISBLANK(F52),"",VLOOKUP(F52,Moustique_50_haies,2))</f>
        <v>9</v>
      </c>
      <c r="H52" s="317"/>
      <c r="I52" s="318">
        <f>IF(ISBLANK(H52),"",VLOOKUP(H52,Moustique_500_m,2))</f>
      </c>
      <c r="J52" s="319"/>
      <c r="K52" s="314">
        <f>IF(ISBLANK(J52),"",VLOOKUP(J52,Moustique_Longueur,2))</f>
      </c>
      <c r="L52" s="294"/>
      <c r="M52" s="291">
        <f>IF(ISBLANK(L52),"",VLOOKUP(L52,Moustique_Triple_saut,2))</f>
      </c>
      <c r="N52" s="320">
        <v>471</v>
      </c>
      <c r="O52" s="314">
        <f>IF(ISBLANK(N52),"",VLOOKUP(N52,Moustique_MB,2))</f>
        <v>13</v>
      </c>
      <c r="P52" s="320"/>
      <c r="Q52" s="321">
        <f>IF(ISBLANK(P52),"",VLOOKUP(P52,Moustique_Anneau,2))</f>
      </c>
      <c r="R52" s="322">
        <f t="shared" si="22"/>
        <v>2</v>
      </c>
      <c r="S52" s="296">
        <f t="shared" si="23"/>
        <v>22</v>
      </c>
      <c r="T52" s="323">
        <v>48</v>
      </c>
      <c r="V52" s="324">
        <f t="shared" si="24"/>
      </c>
      <c r="W52" s="325">
        <f t="shared" si="25"/>
      </c>
      <c r="X52" s="325">
        <f t="shared" si="26"/>
        <v>22</v>
      </c>
      <c r="Y52" s="325">
        <f t="shared" si="27"/>
      </c>
      <c r="Z52" s="325">
        <f t="shared" si="28"/>
      </c>
      <c r="AA52" s="325">
        <f t="shared" si="29"/>
      </c>
      <c r="AB52" s="325">
        <f t="shared" si="30"/>
      </c>
      <c r="AC52" s="325">
        <f t="shared" si="31"/>
      </c>
      <c r="AD52" s="325">
        <f t="shared" si="32"/>
      </c>
      <c r="AE52" s="325">
        <f t="shared" si="33"/>
      </c>
      <c r="AF52" s="325">
        <f t="shared" si="34"/>
      </c>
      <c r="AG52" s="325">
        <f t="shared" si="35"/>
      </c>
      <c r="AH52" s="325">
        <f t="shared" si="36"/>
      </c>
      <c r="AI52" s="325">
        <f t="shared" si="37"/>
      </c>
      <c r="AJ52" s="325">
        <f t="shared" si="38"/>
      </c>
      <c r="AK52" s="325">
        <f t="shared" si="39"/>
      </c>
      <c r="AL52" s="325">
        <f t="shared" si="40"/>
      </c>
      <c r="AM52" s="325">
        <f t="shared" si="41"/>
      </c>
      <c r="AN52" s="325">
        <f t="shared" si="42"/>
      </c>
      <c r="AO52" s="326">
        <f t="shared" si="43"/>
      </c>
    </row>
    <row r="53" spans="1:41" ht="12.75">
      <c r="A53" s="311" t="s">
        <v>590</v>
      </c>
      <c r="B53" s="311" t="s">
        <v>591</v>
      </c>
      <c r="C53" s="312" t="s">
        <v>44</v>
      </c>
      <c r="D53" s="313"/>
      <c r="E53" s="314">
        <f>IF(ISBLANK(D53),"",VLOOKUP(D53,Moustique_50_m,2))</f>
      </c>
      <c r="F53" s="315">
        <v>125</v>
      </c>
      <c r="G53" s="316">
        <f>IF(ISBLANK(F53),"",VLOOKUP(F53,Moustique_50_haies,2))</f>
        <v>10</v>
      </c>
      <c r="H53" s="317"/>
      <c r="I53" s="318">
        <f>IF(ISBLANK(H53),"",VLOOKUP(H53,Moustique_500_m,2))</f>
      </c>
      <c r="J53" s="319"/>
      <c r="K53" s="314">
        <f>IF(ISBLANK(J53),"",VLOOKUP(J53,Moustique_Longueur,2))</f>
      </c>
      <c r="L53" s="294"/>
      <c r="M53" s="291">
        <f>IF(ISBLANK(L53),"",VLOOKUP(L53,Moustique_Triple_saut,2))</f>
      </c>
      <c r="N53" s="320">
        <v>431</v>
      </c>
      <c r="O53" s="314">
        <f>IF(ISBLANK(N53),"",VLOOKUP(N53,Moustique_MB,2))</f>
        <v>11</v>
      </c>
      <c r="P53" s="320"/>
      <c r="Q53" s="321">
        <f>IF(ISBLANK(P53),"",VLOOKUP(P53,Moustique_Anneau,2))</f>
      </c>
      <c r="R53" s="322">
        <f t="shared" si="22"/>
        <v>2</v>
      </c>
      <c r="S53" s="296">
        <f t="shared" si="23"/>
        <v>21</v>
      </c>
      <c r="T53" s="323">
        <v>49</v>
      </c>
      <c r="V53" s="324">
        <f t="shared" si="24"/>
      </c>
      <c r="W53" s="325">
        <f t="shared" si="25"/>
      </c>
      <c r="X53" s="325">
        <f t="shared" si="26"/>
        <v>21</v>
      </c>
      <c r="Y53" s="325">
        <f t="shared" si="27"/>
      </c>
      <c r="Z53" s="325">
        <f t="shared" si="28"/>
      </c>
      <c r="AA53" s="325">
        <f t="shared" si="29"/>
      </c>
      <c r="AB53" s="325">
        <f t="shared" si="30"/>
      </c>
      <c r="AC53" s="325">
        <f t="shared" si="31"/>
      </c>
      <c r="AD53" s="325">
        <f t="shared" si="32"/>
      </c>
      <c r="AE53" s="325">
        <f t="shared" si="33"/>
      </c>
      <c r="AF53" s="325">
        <f t="shared" si="34"/>
      </c>
      <c r="AG53" s="325">
        <f t="shared" si="35"/>
      </c>
      <c r="AH53" s="325">
        <f t="shared" si="36"/>
      </c>
      <c r="AI53" s="325">
        <f t="shared" si="37"/>
      </c>
      <c r="AJ53" s="325">
        <f t="shared" si="38"/>
      </c>
      <c r="AK53" s="325">
        <f t="shared" si="39"/>
      </c>
      <c r="AL53" s="325">
        <f t="shared" si="40"/>
      </c>
      <c r="AM53" s="325">
        <f t="shared" si="41"/>
      </c>
      <c r="AN53" s="325">
        <f t="shared" si="42"/>
      </c>
      <c r="AO53" s="326">
        <f t="shared" si="43"/>
      </c>
    </row>
    <row r="54" spans="1:41" ht="12.75">
      <c r="A54" s="311" t="s">
        <v>564</v>
      </c>
      <c r="B54" s="311" t="s">
        <v>565</v>
      </c>
      <c r="C54" s="312" t="s">
        <v>64</v>
      </c>
      <c r="D54" s="313"/>
      <c r="E54" s="314">
        <f>IF(ISBLANK(D54),"",VLOOKUP(D54,Moustique_50_m,2))</f>
      </c>
      <c r="F54" s="315">
        <v>132</v>
      </c>
      <c r="G54" s="316">
        <f>IF(ISBLANK(F54),"",VLOOKUP(F54,Moustique_50_haies,2))</f>
        <v>9</v>
      </c>
      <c r="H54" s="317"/>
      <c r="I54" s="318">
        <f>IF(ISBLANK(H54),"",VLOOKUP(H54,Moustique_500_m,2))</f>
      </c>
      <c r="J54" s="319">
        <v>155</v>
      </c>
      <c r="K54" s="314">
        <f>IF(ISBLANK(J54),"",VLOOKUP(J54,Moustique_Longueur,2))</f>
        <v>7</v>
      </c>
      <c r="L54" s="294"/>
      <c r="M54" s="291">
        <f>IF(ISBLANK(L54),"",VLOOKUP(L54,Moustique_Triple_saut,2))</f>
      </c>
      <c r="N54" s="320">
        <v>259</v>
      </c>
      <c r="O54" s="314">
        <f>IF(ISBLANK(N54),"",VLOOKUP(N54,Moustique_MB,2))</f>
        <v>5</v>
      </c>
      <c r="P54" s="320"/>
      <c r="Q54" s="321">
        <f>IF(ISBLANK(P54),"",VLOOKUP(P54,Moustique_Anneau,2))</f>
      </c>
      <c r="R54" s="322">
        <f t="shared" si="22"/>
        <v>3</v>
      </c>
      <c r="S54" s="296">
        <f t="shared" si="23"/>
        <v>21</v>
      </c>
      <c r="T54" s="323">
        <v>49</v>
      </c>
      <c r="V54" s="324">
        <f t="shared" si="24"/>
      </c>
      <c r="W54" s="325">
        <f t="shared" si="25"/>
        <v>21</v>
      </c>
      <c r="X54" s="325">
        <f t="shared" si="26"/>
      </c>
      <c r="Y54" s="325">
        <f t="shared" si="27"/>
      </c>
      <c r="Z54" s="325">
        <f t="shared" si="28"/>
      </c>
      <c r="AA54" s="325">
        <f t="shared" si="29"/>
      </c>
      <c r="AB54" s="325">
        <f t="shared" si="30"/>
      </c>
      <c r="AC54" s="325">
        <f t="shared" si="31"/>
      </c>
      <c r="AD54" s="325">
        <f t="shared" si="32"/>
      </c>
      <c r="AE54" s="325">
        <f t="shared" si="33"/>
      </c>
      <c r="AF54" s="325">
        <f t="shared" si="34"/>
      </c>
      <c r="AG54" s="325">
        <f t="shared" si="35"/>
      </c>
      <c r="AH54" s="325">
        <f t="shared" si="36"/>
      </c>
      <c r="AI54" s="325">
        <f t="shared" si="37"/>
      </c>
      <c r="AJ54" s="325">
        <f t="shared" si="38"/>
      </c>
      <c r="AK54" s="325">
        <f t="shared" si="39"/>
      </c>
      <c r="AL54" s="325">
        <f t="shared" si="40"/>
      </c>
      <c r="AM54" s="325">
        <f t="shared" si="41"/>
      </c>
      <c r="AN54" s="325">
        <f t="shared" si="42"/>
      </c>
      <c r="AO54" s="326">
        <f t="shared" si="43"/>
      </c>
    </row>
    <row r="55" spans="1:41" ht="12.75">
      <c r="A55" s="311" t="s">
        <v>521</v>
      </c>
      <c r="B55" s="311" t="s">
        <v>569</v>
      </c>
      <c r="C55" s="312" t="s">
        <v>77</v>
      </c>
      <c r="D55" s="313"/>
      <c r="E55" s="314">
        <f>IF(ISBLANK(D55),"",VLOOKUP(D55,Moustique_50_m,2))</f>
      </c>
      <c r="F55" s="315">
        <v>145</v>
      </c>
      <c r="G55" s="316">
        <f>IF(ISBLANK(F55),"",VLOOKUP(F55,Moustique_50_haies,2))</f>
        <v>6</v>
      </c>
      <c r="H55" s="317"/>
      <c r="I55" s="318">
        <f>IF(ISBLANK(H55),"",VLOOKUP(H55,Moustique_500_m,2))</f>
      </c>
      <c r="J55" s="319">
        <v>175</v>
      </c>
      <c r="K55" s="314">
        <f>IF(ISBLANK(J55),"",VLOOKUP(J55,Moustique_Longueur,2))</f>
        <v>9</v>
      </c>
      <c r="L55" s="294"/>
      <c r="M55" s="291">
        <f>IF(ISBLANK(L55),"",VLOOKUP(L55,Moustique_Triple_saut,2))</f>
      </c>
      <c r="N55" s="320">
        <v>243</v>
      </c>
      <c r="O55" s="314">
        <f>IF(ISBLANK(N55),"",VLOOKUP(N55,Moustique_MB,2))</f>
        <v>5</v>
      </c>
      <c r="P55" s="320"/>
      <c r="Q55" s="321">
        <f>IF(ISBLANK(P55),"",VLOOKUP(P55,Moustique_Anneau,2))</f>
      </c>
      <c r="R55" s="322">
        <f t="shared" si="22"/>
        <v>3</v>
      </c>
      <c r="S55" s="296">
        <f t="shared" si="23"/>
        <v>20</v>
      </c>
      <c r="T55" s="323">
        <v>51</v>
      </c>
      <c r="V55" s="324">
        <f t="shared" si="24"/>
      </c>
      <c r="W55" s="325">
        <f t="shared" si="25"/>
      </c>
      <c r="X55" s="325">
        <f t="shared" si="26"/>
      </c>
      <c r="Y55" s="325">
        <f t="shared" si="27"/>
      </c>
      <c r="Z55" s="325">
        <f t="shared" si="28"/>
        <v>20</v>
      </c>
      <c r="AA55" s="325">
        <f t="shared" si="29"/>
      </c>
      <c r="AB55" s="325">
        <f t="shared" si="30"/>
      </c>
      <c r="AC55" s="325">
        <f t="shared" si="31"/>
      </c>
      <c r="AD55" s="325">
        <f t="shared" si="32"/>
      </c>
      <c r="AE55" s="325">
        <f t="shared" si="33"/>
      </c>
      <c r="AF55" s="325">
        <f t="shared" si="34"/>
      </c>
      <c r="AG55" s="325">
        <f t="shared" si="35"/>
      </c>
      <c r="AH55" s="325">
        <f t="shared" si="36"/>
      </c>
      <c r="AI55" s="325">
        <f t="shared" si="37"/>
      </c>
      <c r="AJ55" s="325">
        <f t="shared" si="38"/>
      </c>
      <c r="AK55" s="325">
        <f t="shared" si="39"/>
      </c>
      <c r="AL55" s="325">
        <f t="shared" si="40"/>
      </c>
      <c r="AM55" s="325">
        <f t="shared" si="41"/>
      </c>
      <c r="AN55" s="325">
        <f t="shared" si="42"/>
      </c>
      <c r="AO55" s="326">
        <f t="shared" si="43"/>
      </c>
    </row>
    <row r="56" spans="1:41" ht="12.75">
      <c r="A56" s="311" t="s">
        <v>273</v>
      </c>
      <c r="B56" s="311" t="s">
        <v>174</v>
      </c>
      <c r="C56" s="312" t="s">
        <v>77</v>
      </c>
      <c r="D56" s="313"/>
      <c r="E56" s="314">
        <f>IF(ISBLANK(D56),"",VLOOKUP(D56,Moustique_50_m,2))</f>
      </c>
      <c r="F56" s="315">
        <v>151</v>
      </c>
      <c r="G56" s="316">
        <f>IF(ISBLANK(F56),"",VLOOKUP(F56,Moustique_50_haies,2))</f>
        <v>5</v>
      </c>
      <c r="H56" s="317"/>
      <c r="I56" s="318">
        <f>IF(ISBLANK(H56),"",VLOOKUP(H56,Moustique_500_m,2))</f>
      </c>
      <c r="J56" s="319">
        <v>140</v>
      </c>
      <c r="K56" s="314">
        <f>IF(ISBLANK(J56),"",VLOOKUP(J56,Moustique_Longueur,2))</f>
        <v>6</v>
      </c>
      <c r="L56" s="294"/>
      <c r="M56" s="291">
        <f>IF(ISBLANK(L56),"",VLOOKUP(L56,Moustique_Triple_saut,2))</f>
      </c>
      <c r="N56" s="320">
        <v>340</v>
      </c>
      <c r="O56" s="314">
        <f>IF(ISBLANK(N56),"",VLOOKUP(N56,Moustique_MB,2))</f>
        <v>8</v>
      </c>
      <c r="P56" s="320"/>
      <c r="Q56" s="321">
        <f>IF(ISBLANK(P56),"",VLOOKUP(P56,Moustique_Anneau,2))</f>
      </c>
      <c r="R56" s="322">
        <f t="shared" si="22"/>
        <v>3</v>
      </c>
      <c r="S56" s="296">
        <f t="shared" si="23"/>
        <v>19</v>
      </c>
      <c r="T56" s="323">
        <v>52</v>
      </c>
      <c r="V56" s="324">
        <f t="shared" si="24"/>
      </c>
      <c r="W56" s="325">
        <f t="shared" si="25"/>
      </c>
      <c r="X56" s="325">
        <f t="shared" si="26"/>
      </c>
      <c r="Y56" s="325">
        <f t="shared" si="27"/>
      </c>
      <c r="Z56" s="325">
        <f t="shared" si="28"/>
        <v>19</v>
      </c>
      <c r="AA56" s="325">
        <f t="shared" si="29"/>
      </c>
      <c r="AB56" s="325">
        <f t="shared" si="30"/>
      </c>
      <c r="AC56" s="325">
        <f t="shared" si="31"/>
      </c>
      <c r="AD56" s="325">
        <f t="shared" si="32"/>
      </c>
      <c r="AE56" s="325">
        <f t="shared" si="33"/>
      </c>
      <c r="AF56" s="325">
        <f t="shared" si="34"/>
      </c>
      <c r="AG56" s="325">
        <f t="shared" si="35"/>
      </c>
      <c r="AH56" s="325">
        <f t="shared" si="36"/>
      </c>
      <c r="AI56" s="325">
        <f t="shared" si="37"/>
      </c>
      <c r="AJ56" s="325">
        <f t="shared" si="38"/>
      </c>
      <c r="AK56" s="325">
        <f t="shared" si="39"/>
      </c>
      <c r="AL56" s="325">
        <f t="shared" si="40"/>
      </c>
      <c r="AM56" s="325">
        <f t="shared" si="41"/>
      </c>
      <c r="AN56" s="325">
        <f t="shared" si="42"/>
      </c>
      <c r="AO56" s="326">
        <f t="shared" si="43"/>
      </c>
    </row>
    <row r="57" spans="1:41" ht="12.75">
      <c r="A57" s="311" t="s">
        <v>529</v>
      </c>
      <c r="B57" s="311" t="s">
        <v>570</v>
      </c>
      <c r="C57" s="312" t="s">
        <v>77</v>
      </c>
      <c r="D57" s="313"/>
      <c r="E57" s="314">
        <f>IF(ISBLANK(D57),"",VLOOKUP(D57,Moustique_50_m,2))</f>
      </c>
      <c r="F57" s="315">
        <v>145</v>
      </c>
      <c r="G57" s="316">
        <f>IF(ISBLANK(F57),"",VLOOKUP(F57,Moustique_50_haies,2))</f>
        <v>6</v>
      </c>
      <c r="H57" s="317"/>
      <c r="I57" s="318">
        <f>IF(ISBLANK(H57),"",VLOOKUP(H57,Moustique_500_m,2))</f>
      </c>
      <c r="J57" s="319">
        <v>165</v>
      </c>
      <c r="K57" s="314">
        <f>IF(ISBLANK(J57),"",VLOOKUP(J57,Moustique_Longueur,2))</f>
        <v>8</v>
      </c>
      <c r="L57" s="294"/>
      <c r="M57" s="291">
        <f>IF(ISBLANK(L57),"",VLOOKUP(L57,Moustique_Triple_saut,2))</f>
      </c>
      <c r="N57" s="320">
        <v>250</v>
      </c>
      <c r="O57" s="314">
        <f>IF(ISBLANK(N57),"",VLOOKUP(N57,Moustique_MB,2))</f>
        <v>5</v>
      </c>
      <c r="P57" s="320"/>
      <c r="Q57" s="321">
        <f>IF(ISBLANK(P57),"",VLOOKUP(P57,Moustique_Anneau,2))</f>
      </c>
      <c r="R57" s="322">
        <f t="shared" si="22"/>
        <v>3</v>
      </c>
      <c r="S57" s="296">
        <f t="shared" si="23"/>
        <v>19</v>
      </c>
      <c r="T57" s="323">
        <v>52</v>
      </c>
      <c r="V57" s="324">
        <f t="shared" si="24"/>
      </c>
      <c r="W57" s="325">
        <f t="shared" si="25"/>
      </c>
      <c r="X57" s="325">
        <f t="shared" si="26"/>
      </c>
      <c r="Y57" s="325">
        <f t="shared" si="27"/>
      </c>
      <c r="Z57" s="325">
        <f t="shared" si="28"/>
        <v>19</v>
      </c>
      <c r="AA57" s="325">
        <f t="shared" si="29"/>
      </c>
      <c r="AB57" s="325">
        <f t="shared" si="30"/>
      </c>
      <c r="AC57" s="325">
        <f t="shared" si="31"/>
      </c>
      <c r="AD57" s="325">
        <f t="shared" si="32"/>
      </c>
      <c r="AE57" s="325">
        <f t="shared" si="33"/>
      </c>
      <c r="AF57" s="325">
        <f t="shared" si="34"/>
      </c>
      <c r="AG57" s="325">
        <f t="shared" si="35"/>
      </c>
      <c r="AH57" s="325">
        <f t="shared" si="36"/>
      </c>
      <c r="AI57" s="325">
        <f t="shared" si="37"/>
      </c>
      <c r="AJ57" s="325">
        <f t="shared" si="38"/>
      </c>
      <c r="AK57" s="325">
        <f t="shared" si="39"/>
      </c>
      <c r="AL57" s="325">
        <f t="shared" si="40"/>
      </c>
      <c r="AM57" s="325">
        <f t="shared" si="41"/>
      </c>
      <c r="AN57" s="325">
        <f t="shared" si="42"/>
      </c>
      <c r="AO57" s="326">
        <f t="shared" si="43"/>
      </c>
    </row>
    <row r="58" spans="1:41" ht="12.75">
      <c r="A58" s="311" t="s">
        <v>767</v>
      </c>
      <c r="B58" s="311" t="s">
        <v>768</v>
      </c>
      <c r="C58" s="312" t="s">
        <v>74</v>
      </c>
      <c r="D58" s="313"/>
      <c r="E58" s="314">
        <f>IF(ISBLANK(D58),"",VLOOKUP(D58,Moustique_50_m,2))</f>
      </c>
      <c r="F58" s="315">
        <v>125</v>
      </c>
      <c r="G58" s="316">
        <f>IF(ISBLANK(F58),"",VLOOKUP(F58,Moustique_50_haies,2))</f>
        <v>10</v>
      </c>
      <c r="H58" s="317"/>
      <c r="I58" s="318">
        <f>IF(ISBLANK(H58),"",VLOOKUP(H58,Moustique_500_m,2))</f>
      </c>
      <c r="J58" s="319"/>
      <c r="K58" s="314">
        <f>IF(ISBLANK(J58),"",VLOOKUP(J58,Moustique_Longueur,2))</f>
      </c>
      <c r="L58" s="294"/>
      <c r="M58" s="291">
        <f>IF(ISBLANK(L58),"",VLOOKUP(L58,Moustique_Triple_saut,2))</f>
      </c>
      <c r="N58" s="320">
        <v>336</v>
      </c>
      <c r="O58" s="314">
        <f>IF(ISBLANK(N58),"",VLOOKUP(N58,Moustique_MB,2))</f>
        <v>8</v>
      </c>
      <c r="P58" s="320"/>
      <c r="Q58" s="321">
        <f>IF(ISBLANK(P58),"",VLOOKUP(P58,Moustique_Anneau,2))</f>
      </c>
      <c r="R58" s="322">
        <f t="shared" si="22"/>
        <v>2</v>
      </c>
      <c r="S58" s="296">
        <f t="shared" si="23"/>
        <v>18</v>
      </c>
      <c r="T58" s="323">
        <v>54</v>
      </c>
      <c r="V58" s="324">
        <f t="shared" si="24"/>
      </c>
      <c r="W58" s="325">
        <f t="shared" si="25"/>
      </c>
      <c r="X58" s="325">
        <f t="shared" si="26"/>
      </c>
      <c r="Y58" s="325">
        <f t="shared" si="27"/>
      </c>
      <c r="Z58" s="325">
        <f t="shared" si="28"/>
      </c>
      <c r="AA58" s="325">
        <f t="shared" si="29"/>
      </c>
      <c r="AB58" s="325">
        <f t="shared" si="30"/>
      </c>
      <c r="AC58" s="325">
        <f t="shared" si="31"/>
      </c>
      <c r="AD58" s="325">
        <f t="shared" si="32"/>
      </c>
      <c r="AE58" s="325">
        <f t="shared" si="33"/>
      </c>
      <c r="AF58" s="325">
        <f t="shared" si="34"/>
        <v>18</v>
      </c>
      <c r="AG58" s="325">
        <f t="shared" si="35"/>
      </c>
      <c r="AH58" s="325">
        <f t="shared" si="36"/>
      </c>
      <c r="AI58" s="325">
        <f t="shared" si="37"/>
      </c>
      <c r="AJ58" s="325">
        <f t="shared" si="38"/>
      </c>
      <c r="AK58" s="325">
        <f t="shared" si="39"/>
      </c>
      <c r="AL58" s="325">
        <f t="shared" si="40"/>
      </c>
      <c r="AM58" s="325">
        <f t="shared" si="41"/>
      </c>
      <c r="AN58" s="325">
        <f t="shared" si="42"/>
      </c>
      <c r="AO58" s="326">
        <f t="shared" si="43"/>
      </c>
    </row>
    <row r="59" spans="1:41" ht="12.75">
      <c r="A59" s="311" t="s">
        <v>773</v>
      </c>
      <c r="B59" s="311" t="s">
        <v>766</v>
      </c>
      <c r="C59" s="312" t="s">
        <v>77</v>
      </c>
      <c r="D59" s="313"/>
      <c r="E59" s="314"/>
      <c r="F59" s="315">
        <v>159</v>
      </c>
      <c r="G59" s="316">
        <f>IF(ISBLANK(F59),"",VLOOKUP(F59,Moustique_50_haies,2))</f>
        <v>4</v>
      </c>
      <c r="H59" s="317"/>
      <c r="I59" s="318"/>
      <c r="J59" s="319">
        <v>175</v>
      </c>
      <c r="K59" s="314">
        <f>IF(ISBLANK(J59),"",VLOOKUP(J59,Moustique_Longueur,2))</f>
        <v>9</v>
      </c>
      <c r="L59" s="294"/>
      <c r="M59" s="291"/>
      <c r="N59" s="320">
        <v>222</v>
      </c>
      <c r="O59" s="314">
        <f>IF(ISBLANK(N59),"",VLOOKUP(N59,Moustique_MB,2))</f>
        <v>4</v>
      </c>
      <c r="P59" s="320"/>
      <c r="Q59" s="321"/>
      <c r="R59" s="322">
        <f t="shared" si="22"/>
        <v>3</v>
      </c>
      <c r="S59" s="296">
        <f t="shared" si="23"/>
        <v>17</v>
      </c>
      <c r="T59" s="323">
        <v>55</v>
      </c>
      <c r="V59" s="324">
        <f t="shared" si="24"/>
      </c>
      <c r="W59" s="325">
        <f t="shared" si="25"/>
      </c>
      <c r="X59" s="325">
        <f t="shared" si="26"/>
      </c>
      <c r="Y59" s="325">
        <f t="shared" si="27"/>
      </c>
      <c r="Z59" s="325">
        <f t="shared" si="28"/>
        <v>17</v>
      </c>
      <c r="AA59" s="325">
        <f t="shared" si="29"/>
      </c>
      <c r="AB59" s="325">
        <f t="shared" si="30"/>
      </c>
      <c r="AC59" s="325">
        <f t="shared" si="31"/>
      </c>
      <c r="AD59" s="325">
        <f t="shared" si="32"/>
      </c>
      <c r="AE59" s="325">
        <f t="shared" si="33"/>
      </c>
      <c r="AF59" s="325">
        <f t="shared" si="34"/>
      </c>
      <c r="AG59" s="325">
        <f t="shared" si="35"/>
      </c>
      <c r="AH59" s="325">
        <f t="shared" si="36"/>
      </c>
      <c r="AI59" s="325">
        <f t="shared" si="37"/>
      </c>
      <c r="AJ59" s="325">
        <f t="shared" si="38"/>
      </c>
      <c r="AK59" s="325">
        <f t="shared" si="39"/>
      </c>
      <c r="AL59" s="325">
        <f t="shared" si="40"/>
      </c>
      <c r="AM59" s="325">
        <f t="shared" si="41"/>
      </c>
      <c r="AN59" s="325">
        <f t="shared" si="42"/>
      </c>
      <c r="AO59" s="326">
        <f t="shared" si="43"/>
      </c>
    </row>
    <row r="60" spans="1:41" ht="12.75">
      <c r="A60" s="311" t="s">
        <v>764</v>
      </c>
      <c r="B60" s="311" t="s">
        <v>672</v>
      </c>
      <c r="C60" s="312" t="s">
        <v>77</v>
      </c>
      <c r="D60" s="313"/>
      <c r="E60" s="314">
        <f>IF(ISBLANK(D60),"",VLOOKUP(D60,Moustique_50_m,2))</f>
      </c>
      <c r="F60" s="315">
        <v>149</v>
      </c>
      <c r="G60" s="316">
        <f>IF(ISBLANK(F60),"",VLOOKUP(F60,Moustique_50_haies,2))</f>
        <v>5</v>
      </c>
      <c r="H60" s="317"/>
      <c r="I60" s="318">
        <f>IF(ISBLANK(H60),"",VLOOKUP(H60,Moustique_500_m,2))</f>
      </c>
      <c r="J60" s="319">
        <v>150</v>
      </c>
      <c r="K60" s="314">
        <f>IF(ISBLANK(J60),"",VLOOKUP(J60,Moustique_Longueur,2))</f>
        <v>7</v>
      </c>
      <c r="L60" s="294"/>
      <c r="M60" s="291">
        <f>IF(ISBLANK(L60),"",VLOOKUP(L60,Moustique_Triple_saut,2))</f>
      </c>
      <c r="N60" s="320">
        <v>218</v>
      </c>
      <c r="O60" s="314">
        <f>IF(ISBLANK(N60),"",VLOOKUP(N60,Moustique_MB,2))</f>
        <v>4</v>
      </c>
      <c r="P60" s="320"/>
      <c r="Q60" s="321">
        <f>IF(ISBLANK(P60),"",VLOOKUP(P60,Moustique_Anneau,2))</f>
      </c>
      <c r="R60" s="322">
        <f t="shared" si="22"/>
        <v>3</v>
      </c>
      <c r="S60" s="296">
        <f t="shared" si="23"/>
        <v>16</v>
      </c>
      <c r="T60" s="323">
        <v>56</v>
      </c>
      <c r="V60" s="324">
        <f t="shared" si="24"/>
      </c>
      <c r="W60" s="325">
        <f t="shared" si="25"/>
      </c>
      <c r="X60" s="325">
        <f t="shared" si="26"/>
      </c>
      <c r="Y60" s="325">
        <f t="shared" si="27"/>
      </c>
      <c r="Z60" s="325">
        <f t="shared" si="28"/>
        <v>16</v>
      </c>
      <c r="AA60" s="325">
        <f t="shared" si="29"/>
      </c>
      <c r="AB60" s="325">
        <f t="shared" si="30"/>
      </c>
      <c r="AC60" s="325">
        <f t="shared" si="31"/>
      </c>
      <c r="AD60" s="325">
        <f t="shared" si="32"/>
      </c>
      <c r="AE60" s="325">
        <f t="shared" si="33"/>
      </c>
      <c r="AF60" s="325">
        <f t="shared" si="34"/>
      </c>
      <c r="AG60" s="325">
        <f t="shared" si="35"/>
      </c>
      <c r="AH60" s="325">
        <f t="shared" si="36"/>
      </c>
      <c r="AI60" s="325">
        <f t="shared" si="37"/>
      </c>
      <c r="AJ60" s="325">
        <f t="shared" si="38"/>
      </c>
      <c r="AK60" s="325">
        <f t="shared" si="39"/>
      </c>
      <c r="AL60" s="325">
        <f t="shared" si="40"/>
      </c>
      <c r="AM60" s="325">
        <f t="shared" si="41"/>
      </c>
      <c r="AN60" s="325">
        <f t="shared" si="42"/>
      </c>
      <c r="AO60" s="326">
        <f t="shared" si="43"/>
      </c>
    </row>
    <row r="61" spans="1:41" ht="12.75">
      <c r="A61" s="311" t="s">
        <v>523</v>
      </c>
      <c r="B61" s="311" t="s">
        <v>568</v>
      </c>
      <c r="C61" s="312" t="s">
        <v>77</v>
      </c>
      <c r="D61" s="313"/>
      <c r="E61" s="314">
        <f>IF(ISBLANK(D61),"",VLOOKUP(D61,Moustique_50_m,2))</f>
      </c>
      <c r="F61" s="315">
        <v>154</v>
      </c>
      <c r="G61" s="316">
        <f>IF(ISBLANK(F61),"",VLOOKUP(F61,Moustique_50_haies,2))</f>
        <v>4</v>
      </c>
      <c r="H61" s="317"/>
      <c r="I61" s="318">
        <f>IF(ISBLANK(H61),"",VLOOKUP(H61,Moustique_500_m,2))</f>
      </c>
      <c r="J61" s="319">
        <v>140</v>
      </c>
      <c r="K61" s="314">
        <f>IF(ISBLANK(J61),"",VLOOKUP(J61,Moustique_Longueur,2))</f>
        <v>6</v>
      </c>
      <c r="L61" s="294"/>
      <c r="M61" s="291">
        <f>IF(ISBLANK(L61),"",VLOOKUP(L61,Moustique_Triple_saut,2))</f>
      </c>
      <c r="N61" s="320">
        <v>284</v>
      </c>
      <c r="O61" s="314">
        <f>IF(ISBLANK(N61),"",VLOOKUP(N61,Moustique_MB,2))</f>
        <v>6</v>
      </c>
      <c r="P61" s="320"/>
      <c r="Q61" s="321">
        <f>IF(ISBLANK(P61),"",VLOOKUP(P61,Moustique_Anneau,2))</f>
      </c>
      <c r="R61" s="322">
        <f t="shared" si="22"/>
        <v>3</v>
      </c>
      <c r="S61" s="296">
        <f t="shared" si="23"/>
        <v>16</v>
      </c>
      <c r="T61" s="323">
        <v>56</v>
      </c>
      <c r="V61" s="324">
        <f t="shared" si="24"/>
      </c>
      <c r="W61" s="325">
        <f t="shared" si="25"/>
      </c>
      <c r="X61" s="325">
        <f t="shared" si="26"/>
      </c>
      <c r="Y61" s="325">
        <f t="shared" si="27"/>
      </c>
      <c r="Z61" s="325">
        <f t="shared" si="28"/>
        <v>16</v>
      </c>
      <c r="AA61" s="325">
        <f t="shared" si="29"/>
      </c>
      <c r="AB61" s="325">
        <f t="shared" si="30"/>
      </c>
      <c r="AC61" s="325">
        <f t="shared" si="31"/>
      </c>
      <c r="AD61" s="325">
        <f t="shared" si="32"/>
      </c>
      <c r="AE61" s="325">
        <f t="shared" si="33"/>
      </c>
      <c r="AF61" s="325">
        <f t="shared" si="34"/>
      </c>
      <c r="AG61" s="325">
        <f t="shared" si="35"/>
      </c>
      <c r="AH61" s="325">
        <f t="shared" si="36"/>
      </c>
      <c r="AI61" s="325">
        <f t="shared" si="37"/>
      </c>
      <c r="AJ61" s="325">
        <f t="shared" si="38"/>
      </c>
      <c r="AK61" s="325">
        <f t="shared" si="39"/>
      </c>
      <c r="AL61" s="325">
        <f t="shared" si="40"/>
      </c>
      <c r="AM61" s="325">
        <f t="shared" si="41"/>
      </c>
      <c r="AN61" s="325">
        <f t="shared" si="42"/>
      </c>
      <c r="AO61" s="326">
        <f t="shared" si="43"/>
      </c>
    </row>
    <row r="62" spans="1:41" ht="12.75">
      <c r="A62" s="311" t="s">
        <v>276</v>
      </c>
      <c r="B62" s="311" t="s">
        <v>567</v>
      </c>
      <c r="C62" s="312" t="s">
        <v>77</v>
      </c>
      <c r="D62" s="313"/>
      <c r="E62" s="314">
        <f>IF(ISBLANK(D62),"",VLOOKUP(D62,Moustique_50_m,2))</f>
      </c>
      <c r="F62" s="315">
        <v>148</v>
      </c>
      <c r="G62" s="316">
        <f>IF(ISBLANK(F62),"",VLOOKUP(F62,Moustique_50_haies,2))</f>
        <v>5</v>
      </c>
      <c r="H62" s="317"/>
      <c r="I62" s="318">
        <f>IF(ISBLANK(H62),"",VLOOKUP(H62,Moustique_500_m,2))</f>
      </c>
      <c r="J62" s="319">
        <v>125</v>
      </c>
      <c r="K62" s="314">
        <f>IF(ISBLANK(J62),"",VLOOKUP(J62,Moustique_Longueur,2))</f>
        <v>4</v>
      </c>
      <c r="L62" s="294"/>
      <c r="M62" s="291">
        <f>IF(ISBLANK(L62),"",VLOOKUP(L62,Moustique_Triple_saut,2))</f>
      </c>
      <c r="N62" s="320">
        <v>221</v>
      </c>
      <c r="O62" s="314">
        <f>IF(ISBLANK(N62),"",VLOOKUP(N62,Moustique_MB,2))</f>
        <v>4</v>
      </c>
      <c r="P62" s="320"/>
      <c r="Q62" s="321">
        <f>IF(ISBLANK(P62),"",VLOOKUP(P62,Moustique_Anneau,2))</f>
      </c>
      <c r="R62" s="322">
        <f t="shared" si="22"/>
        <v>3</v>
      </c>
      <c r="S62" s="296">
        <f t="shared" si="23"/>
        <v>13</v>
      </c>
      <c r="T62" s="323">
        <v>58</v>
      </c>
      <c r="V62" s="324">
        <f t="shared" si="24"/>
      </c>
      <c r="W62" s="325">
        <f t="shared" si="25"/>
      </c>
      <c r="X62" s="325">
        <f t="shared" si="26"/>
      </c>
      <c r="Y62" s="325">
        <f t="shared" si="27"/>
      </c>
      <c r="Z62" s="325">
        <f t="shared" si="28"/>
        <v>13</v>
      </c>
      <c r="AA62" s="325">
        <f t="shared" si="29"/>
      </c>
      <c r="AB62" s="325">
        <f t="shared" si="30"/>
      </c>
      <c r="AC62" s="325">
        <f t="shared" si="31"/>
      </c>
      <c r="AD62" s="325">
        <f t="shared" si="32"/>
      </c>
      <c r="AE62" s="325">
        <f t="shared" si="33"/>
      </c>
      <c r="AF62" s="325">
        <f t="shared" si="34"/>
      </c>
      <c r="AG62" s="325">
        <f t="shared" si="35"/>
      </c>
      <c r="AH62" s="325">
        <f t="shared" si="36"/>
      </c>
      <c r="AI62" s="325">
        <f t="shared" si="37"/>
      </c>
      <c r="AJ62" s="325">
        <f t="shared" si="38"/>
      </c>
      <c r="AK62" s="325">
        <f t="shared" si="39"/>
      </c>
      <c r="AL62" s="325">
        <f t="shared" si="40"/>
      </c>
      <c r="AM62" s="325">
        <f t="shared" si="41"/>
      </c>
      <c r="AN62" s="325">
        <f t="shared" si="42"/>
      </c>
      <c r="AO62" s="326">
        <f t="shared" si="43"/>
      </c>
    </row>
    <row r="63" spans="1:41" ht="12.75">
      <c r="A63" s="311" t="s">
        <v>588</v>
      </c>
      <c r="B63" s="311" t="s">
        <v>589</v>
      </c>
      <c r="C63" s="312" t="s">
        <v>44</v>
      </c>
      <c r="D63" s="313"/>
      <c r="E63" s="314">
        <f>IF(ISBLANK(D63),"",VLOOKUP(D63,Moustique_50_m,2))</f>
      </c>
      <c r="F63" s="315">
        <v>153</v>
      </c>
      <c r="G63" s="316">
        <f>IF(ISBLANK(F63),"",VLOOKUP(F63,Moustique_50_haies,2))</f>
        <v>4</v>
      </c>
      <c r="H63" s="317"/>
      <c r="I63" s="318">
        <f>IF(ISBLANK(H63),"",VLOOKUP(H63,Moustique_500_m,2))</f>
      </c>
      <c r="J63" s="319"/>
      <c r="K63" s="314">
        <f>IF(ISBLANK(J63),"",VLOOKUP(J63,Moustique_Longueur,2))</f>
      </c>
      <c r="L63" s="294"/>
      <c r="M63" s="291">
        <f>IF(ISBLANK(L63),"",VLOOKUP(L63,Moustique_Triple_saut,2))</f>
      </c>
      <c r="N63" s="320">
        <v>279</v>
      </c>
      <c r="O63" s="314">
        <f>IF(ISBLANK(N63),"",VLOOKUP(N63,Moustique_MB,2))</f>
        <v>6</v>
      </c>
      <c r="P63" s="320"/>
      <c r="Q63" s="321">
        <f>IF(ISBLANK(P63),"",VLOOKUP(P63,Moustique_Anneau,2))</f>
      </c>
      <c r="R63" s="322">
        <f t="shared" si="22"/>
        <v>2</v>
      </c>
      <c r="S63" s="296">
        <f t="shared" si="23"/>
        <v>10</v>
      </c>
      <c r="T63" s="323">
        <v>59</v>
      </c>
      <c r="V63" s="324">
        <f t="shared" si="24"/>
      </c>
      <c r="W63" s="325">
        <f t="shared" si="25"/>
      </c>
      <c r="X63" s="325">
        <f t="shared" si="26"/>
        <v>10</v>
      </c>
      <c r="Y63" s="325">
        <f t="shared" si="27"/>
      </c>
      <c r="Z63" s="325">
        <f t="shared" si="28"/>
      </c>
      <c r="AA63" s="325">
        <f t="shared" si="29"/>
      </c>
      <c r="AB63" s="325">
        <f t="shared" si="30"/>
      </c>
      <c r="AC63" s="325">
        <f t="shared" si="31"/>
      </c>
      <c r="AD63" s="325">
        <f t="shared" si="32"/>
      </c>
      <c r="AE63" s="325">
        <f t="shared" si="33"/>
      </c>
      <c r="AF63" s="325">
        <f t="shared" si="34"/>
      </c>
      <c r="AG63" s="325">
        <f t="shared" si="35"/>
      </c>
      <c r="AH63" s="325">
        <f t="shared" si="36"/>
      </c>
      <c r="AI63" s="325">
        <f t="shared" si="37"/>
      </c>
      <c r="AJ63" s="325">
        <f t="shared" si="38"/>
      </c>
      <c r="AK63" s="325">
        <f t="shared" si="39"/>
      </c>
      <c r="AL63" s="325">
        <f t="shared" si="40"/>
      </c>
      <c r="AM63" s="325">
        <f t="shared" si="41"/>
      </c>
      <c r="AN63" s="325">
        <f t="shared" si="42"/>
      </c>
      <c r="AO63" s="326">
        <f t="shared" si="43"/>
      </c>
    </row>
    <row r="64" spans="1:20" ht="12">
      <c r="A64" s="333"/>
      <c r="B64" s="333"/>
      <c r="C64" s="334"/>
      <c r="D64" s="335"/>
      <c r="E64" s="336"/>
      <c r="F64" s="335"/>
      <c r="G64" s="336"/>
      <c r="H64" s="336"/>
      <c r="I64" s="336"/>
      <c r="J64" s="336"/>
      <c r="K64" s="336"/>
      <c r="L64" s="336"/>
      <c r="M64" s="336"/>
      <c r="N64" s="336"/>
      <c r="O64" s="336"/>
      <c r="P64" s="336"/>
      <c r="Q64" s="336"/>
      <c r="S64" s="336"/>
      <c r="T64" s="336"/>
    </row>
    <row r="65" spans="1:41" ht="12">
      <c r="A65" s="338"/>
      <c r="B65" s="338"/>
      <c r="G65" s="336"/>
      <c r="H65" s="336"/>
      <c r="I65" s="336"/>
      <c r="J65" s="336"/>
      <c r="K65" s="336"/>
      <c r="L65" s="336"/>
      <c r="M65" s="336"/>
      <c r="U65" s="342" t="s">
        <v>1</v>
      </c>
      <c r="V65" s="342">
        <f aca="true" t="shared" si="44" ref="V65:AO65">SUM(V5:V63)</f>
        <v>0</v>
      </c>
      <c r="W65" s="342">
        <f t="shared" si="44"/>
        <v>205</v>
      </c>
      <c r="X65" s="342">
        <f t="shared" si="44"/>
        <v>101</v>
      </c>
      <c r="Y65" s="342">
        <f t="shared" si="44"/>
        <v>0</v>
      </c>
      <c r="Z65" s="342">
        <f t="shared" si="44"/>
        <v>425</v>
      </c>
      <c r="AA65" s="342">
        <f t="shared" si="44"/>
        <v>0</v>
      </c>
      <c r="AB65" s="342">
        <f t="shared" si="44"/>
        <v>0</v>
      </c>
      <c r="AC65" s="342">
        <f t="shared" si="44"/>
        <v>23</v>
      </c>
      <c r="AD65" s="342">
        <f t="shared" si="44"/>
        <v>0</v>
      </c>
      <c r="AE65" s="342">
        <f t="shared" si="44"/>
        <v>0</v>
      </c>
      <c r="AF65" s="342">
        <f t="shared" si="44"/>
        <v>191</v>
      </c>
      <c r="AG65" s="342">
        <f t="shared" si="44"/>
        <v>38</v>
      </c>
      <c r="AH65" s="342">
        <f t="shared" si="44"/>
        <v>0</v>
      </c>
      <c r="AI65" s="342">
        <f t="shared" si="44"/>
        <v>0</v>
      </c>
      <c r="AJ65" s="342">
        <f t="shared" si="44"/>
        <v>105</v>
      </c>
      <c r="AK65" s="342">
        <f t="shared" si="44"/>
        <v>207</v>
      </c>
      <c r="AL65" s="342">
        <f t="shared" si="44"/>
        <v>0</v>
      </c>
      <c r="AM65" s="342">
        <f t="shared" si="44"/>
        <v>390</v>
      </c>
      <c r="AN65" s="342">
        <f t="shared" si="44"/>
        <v>79</v>
      </c>
      <c r="AO65" s="342">
        <f t="shared" si="44"/>
        <v>0</v>
      </c>
    </row>
    <row r="66" spans="1:41" ht="12">
      <c r="A66" s="338"/>
      <c r="B66" s="338"/>
      <c r="G66" s="336"/>
      <c r="H66" s="336"/>
      <c r="I66" s="336"/>
      <c r="J66" s="336"/>
      <c r="K66" s="336"/>
      <c r="L66" s="336"/>
      <c r="M66" s="336"/>
      <c r="U66" s="309"/>
      <c r="V66" s="309"/>
      <c r="W66" s="309"/>
      <c r="X66" s="309"/>
      <c r="Y66" s="309"/>
      <c r="Z66" s="309"/>
      <c r="AA66" s="309"/>
      <c r="AB66" s="309"/>
      <c r="AC66" s="309"/>
      <c r="AD66" s="309"/>
      <c r="AE66" s="309"/>
      <c r="AF66" s="309"/>
      <c r="AG66" s="309"/>
      <c r="AH66" s="309"/>
      <c r="AI66" s="309"/>
      <c r="AJ66" s="309"/>
      <c r="AK66" s="309"/>
      <c r="AL66" s="309"/>
      <c r="AM66" s="309"/>
      <c r="AN66" s="309"/>
      <c r="AO66" s="309"/>
    </row>
    <row r="67" spans="1:41" ht="12">
      <c r="A67" s="338"/>
      <c r="B67" s="338"/>
      <c r="G67" s="336"/>
      <c r="H67" s="336"/>
      <c r="I67" s="336"/>
      <c r="J67" s="336"/>
      <c r="K67" s="336"/>
      <c r="L67" s="336"/>
      <c r="M67" s="336"/>
      <c r="U67" s="343" t="s">
        <v>60</v>
      </c>
      <c r="V67" s="342">
        <f>COUNTIF($C$5:$C63,V3)</f>
        <v>0</v>
      </c>
      <c r="W67" s="342">
        <f>COUNTIF($C$5:$C63,W3)</f>
        <v>7</v>
      </c>
      <c r="X67" s="342">
        <f>COUNTIF($C$5:$C63,X3)</f>
        <v>5</v>
      </c>
      <c r="Y67" s="342">
        <f>COUNTIF($C$5:$C63,Y3)</f>
        <v>0</v>
      </c>
      <c r="Z67" s="342">
        <f>COUNTIF($C$5:$C63,Z3)</f>
        <v>17</v>
      </c>
      <c r="AA67" s="342">
        <f>COUNTIF($C$5:$C63,AA3)</f>
        <v>0</v>
      </c>
      <c r="AB67" s="342">
        <f>COUNTIF($C$5:$C63,AB3)</f>
        <v>0</v>
      </c>
      <c r="AC67" s="342">
        <f>COUNTIF($C$5:$C63,AC3)</f>
        <v>1</v>
      </c>
      <c r="AD67" s="342">
        <f>COUNTIF($C$5:$C63,AD3)</f>
        <v>0</v>
      </c>
      <c r="AE67" s="342">
        <f>COUNTIF($C$5:$C63,AE3)</f>
        <v>0</v>
      </c>
      <c r="AF67" s="342">
        <f>COUNTIF($C$5:$C63,AF3)</f>
        <v>7</v>
      </c>
      <c r="AG67" s="342">
        <f>COUNTIF($C$5:$C63,AG3)</f>
        <v>1</v>
      </c>
      <c r="AH67" s="342">
        <f>COUNTIF($C$5:$C63,AH3)</f>
        <v>0</v>
      </c>
      <c r="AI67" s="342">
        <f>COUNTIF($C$5:$C63,AI3)</f>
        <v>0</v>
      </c>
      <c r="AJ67" s="342">
        <f>COUNTIF($C$5:$C63,AJ3)</f>
        <v>3</v>
      </c>
      <c r="AK67" s="342">
        <f>COUNTIF($C$5:$C63,AK3)</f>
        <v>6</v>
      </c>
      <c r="AL67" s="342">
        <f>COUNTIF($C$5:$C63,AL3)</f>
        <v>0</v>
      </c>
      <c r="AM67" s="342">
        <f>COUNTIF($C$5:$C63,AM3)</f>
        <v>10</v>
      </c>
      <c r="AN67" s="342">
        <f>COUNTIF($C$5:$C63,AN3)</f>
        <v>2</v>
      </c>
      <c r="AO67" s="342">
        <f>COUNTIF($C$5:$C63,AO3)</f>
        <v>0</v>
      </c>
    </row>
    <row r="68" spans="1:13" ht="12">
      <c r="A68" s="338"/>
      <c r="B68" s="338"/>
      <c r="G68" s="336"/>
      <c r="H68" s="336"/>
      <c r="I68" s="336"/>
      <c r="J68" s="336"/>
      <c r="K68" s="336"/>
      <c r="L68" s="336"/>
      <c r="M68" s="336"/>
    </row>
    <row r="69" spans="1:41" ht="12">
      <c r="A69" s="338"/>
      <c r="B69" s="338"/>
      <c r="G69" s="336"/>
      <c r="H69" s="336"/>
      <c r="I69" s="336"/>
      <c r="J69" s="336"/>
      <c r="K69" s="336"/>
      <c r="L69" s="336"/>
      <c r="M69" s="336"/>
      <c r="U69" s="342" t="s">
        <v>85</v>
      </c>
      <c r="V69" s="342"/>
      <c r="W69" s="342">
        <v>4</v>
      </c>
      <c r="X69" s="342">
        <v>8</v>
      </c>
      <c r="Y69" s="342"/>
      <c r="Z69" s="342">
        <v>1</v>
      </c>
      <c r="AA69" s="342"/>
      <c r="AB69" s="342"/>
      <c r="AC69" s="342">
        <v>10</v>
      </c>
      <c r="AD69" s="342"/>
      <c r="AE69" s="342"/>
      <c r="AF69" s="342">
        <v>5</v>
      </c>
      <c r="AG69" s="342">
        <v>9</v>
      </c>
      <c r="AH69" s="342"/>
      <c r="AI69" s="342"/>
      <c r="AJ69" s="342">
        <v>7</v>
      </c>
      <c r="AK69" s="342">
        <v>3</v>
      </c>
      <c r="AL69" s="342"/>
      <c r="AM69" s="342">
        <v>2</v>
      </c>
      <c r="AN69" s="342">
        <v>6</v>
      </c>
      <c r="AO69" s="342"/>
    </row>
    <row r="70" spans="7:13" ht="12">
      <c r="G70" s="336"/>
      <c r="H70" s="336"/>
      <c r="I70" s="336"/>
      <c r="J70" s="336"/>
      <c r="K70" s="336"/>
      <c r="L70" s="336"/>
      <c r="M70" s="336"/>
    </row>
    <row r="71" spans="7:13" ht="12">
      <c r="G71" s="336"/>
      <c r="H71" s="336"/>
      <c r="I71" s="336"/>
      <c r="J71" s="336"/>
      <c r="K71" s="336"/>
      <c r="L71" s="336"/>
      <c r="M71" s="336"/>
    </row>
    <row r="72" spans="7:13" ht="12">
      <c r="G72" s="336"/>
      <c r="H72" s="336"/>
      <c r="I72" s="336"/>
      <c r="J72" s="336"/>
      <c r="K72" s="336"/>
      <c r="L72" s="336"/>
      <c r="M72" s="336"/>
    </row>
    <row r="73" spans="7:13" ht="12">
      <c r="G73" s="336"/>
      <c r="H73" s="336"/>
      <c r="I73" s="336"/>
      <c r="J73" s="336"/>
      <c r="K73" s="336"/>
      <c r="L73" s="336"/>
      <c r="M73" s="336"/>
    </row>
    <row r="74" spans="7:13" ht="12">
      <c r="G74" s="336"/>
      <c r="H74" s="336"/>
      <c r="I74" s="336"/>
      <c r="J74" s="336"/>
      <c r="K74" s="336"/>
      <c r="L74" s="336"/>
      <c r="M74" s="336"/>
    </row>
    <row r="75" spans="7:13" ht="12">
      <c r="G75" s="336"/>
      <c r="H75" s="336"/>
      <c r="I75" s="336"/>
      <c r="J75" s="336"/>
      <c r="K75" s="336"/>
      <c r="L75" s="336"/>
      <c r="M75" s="336"/>
    </row>
    <row r="76" spans="7:13" ht="12">
      <c r="G76" s="336"/>
      <c r="H76" s="336"/>
      <c r="I76" s="336"/>
      <c r="J76" s="336"/>
      <c r="K76" s="336"/>
      <c r="L76" s="336"/>
      <c r="M76" s="336"/>
    </row>
    <row r="77" spans="7:13" ht="12">
      <c r="G77" s="336"/>
      <c r="H77" s="336"/>
      <c r="I77" s="336"/>
      <c r="J77" s="336"/>
      <c r="K77" s="336"/>
      <c r="L77" s="336"/>
      <c r="M77" s="336"/>
    </row>
    <row r="78" spans="7:13" ht="12">
      <c r="G78" s="336"/>
      <c r="H78" s="336"/>
      <c r="I78" s="336"/>
      <c r="J78" s="336"/>
      <c r="K78" s="336"/>
      <c r="L78" s="336"/>
      <c r="M78" s="336"/>
    </row>
    <row r="79" spans="7:13" ht="12">
      <c r="G79" s="336"/>
      <c r="H79" s="336"/>
      <c r="I79" s="336"/>
      <c r="J79" s="336"/>
      <c r="K79" s="336"/>
      <c r="L79" s="336"/>
      <c r="M79" s="336"/>
    </row>
    <row r="80" spans="7:13" ht="12">
      <c r="G80" s="336"/>
      <c r="H80" s="336"/>
      <c r="I80" s="336"/>
      <c r="J80" s="336"/>
      <c r="K80" s="336"/>
      <c r="L80" s="336"/>
      <c r="M80" s="336"/>
    </row>
    <row r="81" spans="7:13" ht="12">
      <c r="G81" s="336"/>
      <c r="H81" s="336"/>
      <c r="I81" s="336"/>
      <c r="J81" s="336"/>
      <c r="K81" s="336"/>
      <c r="L81" s="336"/>
      <c r="M81" s="336"/>
    </row>
    <row r="82" spans="7:13" ht="12">
      <c r="G82" s="336"/>
      <c r="H82" s="336"/>
      <c r="I82" s="336"/>
      <c r="J82" s="336"/>
      <c r="K82" s="336"/>
      <c r="L82" s="336"/>
      <c r="M82" s="336"/>
    </row>
    <row r="83" spans="7:13" ht="12">
      <c r="G83" s="336"/>
      <c r="H83" s="336"/>
      <c r="I83" s="336"/>
      <c r="J83" s="336"/>
      <c r="K83" s="336"/>
      <c r="L83" s="336"/>
      <c r="M83" s="336"/>
    </row>
    <row r="84" spans="7:13" ht="12">
      <c r="G84" s="336"/>
      <c r="H84" s="336"/>
      <c r="I84" s="336"/>
      <c r="J84" s="336"/>
      <c r="K84" s="336"/>
      <c r="L84" s="336"/>
      <c r="M84" s="336"/>
    </row>
    <row r="85" spans="7:13" ht="12">
      <c r="G85" s="336"/>
      <c r="H85" s="336"/>
      <c r="I85" s="336"/>
      <c r="J85" s="336"/>
      <c r="K85" s="336"/>
      <c r="L85" s="336"/>
      <c r="M85" s="336"/>
    </row>
    <row r="86" spans="7:13" ht="12">
      <c r="G86" s="336"/>
      <c r="H86" s="336"/>
      <c r="I86" s="336"/>
      <c r="J86" s="336"/>
      <c r="K86" s="336"/>
      <c r="L86" s="336"/>
      <c r="M86" s="336"/>
    </row>
    <row r="87" spans="7:13" ht="12">
      <c r="G87" s="336"/>
      <c r="H87" s="336"/>
      <c r="I87" s="336"/>
      <c r="J87" s="336"/>
      <c r="K87" s="336"/>
      <c r="L87" s="336"/>
      <c r="M87" s="336"/>
    </row>
    <row r="88" spans="7:13" ht="12">
      <c r="G88" s="336"/>
      <c r="H88" s="336"/>
      <c r="I88" s="336"/>
      <c r="J88" s="336"/>
      <c r="K88" s="336"/>
      <c r="L88" s="336"/>
      <c r="M88" s="336"/>
    </row>
    <row r="89" spans="7:13" ht="12">
      <c r="G89" s="336"/>
      <c r="H89" s="336"/>
      <c r="I89" s="336"/>
      <c r="J89" s="336"/>
      <c r="K89" s="336"/>
      <c r="L89" s="336"/>
      <c r="M89" s="336"/>
    </row>
  </sheetData>
  <sheetProtection selectLockedCells="1" selectUnlockedCells="1"/>
  <autoFilter ref="A4:AO63"/>
  <mergeCells count="34">
    <mergeCell ref="A1:T1"/>
    <mergeCell ref="A2:T2"/>
    <mergeCell ref="A3:A4"/>
    <mergeCell ref="B3:B4"/>
    <mergeCell ref="C3:C4"/>
    <mergeCell ref="T3:T4"/>
    <mergeCell ref="J3:K3"/>
    <mergeCell ref="L3:M3"/>
    <mergeCell ref="V3:V4"/>
    <mergeCell ref="W3:W4"/>
    <mergeCell ref="AA3:AA4"/>
    <mergeCell ref="AB3:AB4"/>
    <mergeCell ref="N3:O3"/>
    <mergeCell ref="X3:X4"/>
    <mergeCell ref="AO3:AO4"/>
    <mergeCell ref="AI3:AI4"/>
    <mergeCell ref="AJ3:AJ4"/>
    <mergeCell ref="AK3:AK4"/>
    <mergeCell ref="AL3:AL4"/>
    <mergeCell ref="D3:E3"/>
    <mergeCell ref="F3:G3"/>
    <mergeCell ref="H3:I3"/>
    <mergeCell ref="P3:Q3"/>
    <mergeCell ref="S3:S4"/>
    <mergeCell ref="AN3:AN4"/>
    <mergeCell ref="Y3:Y4"/>
    <mergeCell ref="AE3:AE4"/>
    <mergeCell ref="AF3:AF4"/>
    <mergeCell ref="AG3:AG4"/>
    <mergeCell ref="AH3:AH4"/>
    <mergeCell ref="AD3:AD4"/>
    <mergeCell ref="Z3:Z4"/>
    <mergeCell ref="AC3:AC4"/>
    <mergeCell ref="AM3:AM4"/>
  </mergeCells>
  <printOptions horizontalCentered="1"/>
  <pageMargins left="0.19652777777777777" right="0.19652777777777777" top="0.7875" bottom="0.7875" header="0.39375" footer="0.39375"/>
  <pageSetup fitToHeight="10" fitToWidth="1" horizontalDpi="300" verticalDpi="300" orientation="portrait" paperSize="9" scale="38" r:id="rId1"/>
  <headerFooter alignWithMargins="0">
    <oddHeader>&amp;L&amp;"Times New Roman,Gras"FSGT Ile de France &amp;C&amp;"Times New Roman,Gras"&amp;14CHALLENGE GUIMIER JEUNES
1er tour</oddHeader>
    <oddFooter>&amp;CPage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O82"/>
  <sheetViews>
    <sheetView showZeros="0" zoomScale="75" zoomScaleNormal="75" zoomScalePageLayoutView="0" workbookViewId="0" topLeftCell="A1">
      <pane xSplit="3" ySplit="4" topLeftCell="D5" activePane="bottomRight" state="frozen"/>
      <selection pane="topLeft" activeCell="H54" sqref="H54"/>
      <selection pane="topRight" activeCell="H54" sqref="H54"/>
      <selection pane="bottomLeft" activeCell="H54" sqref="H54"/>
      <selection pane="bottomRight" activeCell="T72" sqref="T72"/>
    </sheetView>
  </sheetViews>
  <sheetFormatPr defaultColWidth="6.25390625" defaultRowHeight="15.75"/>
  <cols>
    <col min="1" max="1" width="24.625" style="244" bestFit="1" customWidth="1"/>
    <col min="2" max="2" width="10.25390625" style="244" bestFit="1" customWidth="1"/>
    <col min="3" max="3" width="6.625" style="245" bestFit="1" customWidth="1"/>
    <col min="4" max="4" width="10.125" style="86" hidden="1" customWidth="1"/>
    <col min="5" max="5" width="9.00390625" style="84" hidden="1" customWidth="1"/>
    <col min="6" max="6" width="10.125" style="86" bestFit="1" customWidth="1"/>
    <col min="7" max="7" width="9.00390625" style="84" bestFit="1" customWidth="1"/>
    <col min="8" max="8" width="10.125" style="87" hidden="1" customWidth="1"/>
    <col min="9" max="9" width="9.00390625" style="84" hidden="1" customWidth="1"/>
    <col min="10" max="10" width="10.125" style="88" bestFit="1" customWidth="1"/>
    <col min="11" max="11" width="9.00390625" style="84" bestFit="1" customWidth="1"/>
    <col min="12" max="12" width="10.25390625" style="95" hidden="1" customWidth="1"/>
    <col min="13" max="13" width="9.00390625" style="91" hidden="1" customWidth="1"/>
    <col min="14" max="14" width="10.125" style="88" bestFit="1" customWidth="1"/>
    <col min="15" max="15" width="9.00390625" style="84" bestFit="1" customWidth="1"/>
    <col min="16" max="16" width="10.125" style="88" hidden="1" customWidth="1"/>
    <col min="17" max="17" width="9.00390625" style="84" hidden="1" customWidth="1"/>
    <col min="18" max="18" width="5.125" style="84" bestFit="1" customWidth="1"/>
    <col min="19" max="20" width="7.75390625" style="84" bestFit="1" customWidth="1"/>
    <col min="21" max="21" width="12.25390625" style="84" bestFit="1" customWidth="1"/>
    <col min="22" max="22" width="4.125" style="84" bestFit="1" customWidth="1"/>
    <col min="23" max="23" width="7.00390625" style="84" bestFit="1" customWidth="1"/>
    <col min="24" max="25" width="5.50390625" style="84" bestFit="1" customWidth="1"/>
    <col min="26" max="27" width="7.00390625" style="84" bestFit="1" customWidth="1"/>
    <col min="28" max="28" width="5.50390625" style="84" bestFit="1" customWidth="1"/>
    <col min="29" max="29" width="7.00390625" style="84" bestFit="1" customWidth="1"/>
    <col min="30" max="30" width="7.125" style="84" bestFit="1" customWidth="1"/>
    <col min="31" max="31" width="5.50390625" style="84" bestFit="1" customWidth="1"/>
    <col min="32" max="32" width="6.625" style="84" bestFit="1" customWidth="1"/>
    <col min="33" max="34" width="5.25390625" style="84" bestFit="1" customWidth="1"/>
    <col min="35" max="35" width="8.50390625" style="84" bestFit="1" customWidth="1"/>
    <col min="36" max="36" width="6.75390625" style="84" bestFit="1" customWidth="1"/>
    <col min="37" max="37" width="5.25390625" style="84" bestFit="1" customWidth="1"/>
    <col min="38" max="38" width="4.625" style="84" bestFit="1" customWidth="1"/>
    <col min="39" max="40" width="7.00390625" style="84" bestFit="1" customWidth="1"/>
    <col min="41" max="41" width="5.625" style="84" bestFit="1" customWidth="1"/>
    <col min="42" max="16384" width="6.25390625" style="84" customWidth="1"/>
  </cols>
  <sheetData>
    <row r="1" spans="1:20" s="78" customFormat="1" ht="27">
      <c r="A1" s="525" t="s">
        <v>59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  <c r="R1" s="525"/>
      <c r="S1" s="525"/>
      <c r="T1" s="525"/>
    </row>
    <row r="2" spans="1:20" s="82" customFormat="1" ht="27" thickBot="1">
      <c r="A2" s="503" t="s">
        <v>607</v>
      </c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503"/>
      <c r="O2" s="503"/>
      <c r="P2" s="503"/>
      <c r="Q2" s="503"/>
      <c r="R2" s="503"/>
      <c r="S2" s="503"/>
      <c r="T2" s="503"/>
    </row>
    <row r="3" spans="1:41" s="83" customFormat="1" ht="15" thickBot="1">
      <c r="A3" s="526" t="s">
        <v>0</v>
      </c>
      <c r="B3" s="528" t="s">
        <v>73</v>
      </c>
      <c r="C3" s="530" t="s">
        <v>71</v>
      </c>
      <c r="D3" s="516" t="s">
        <v>3</v>
      </c>
      <c r="E3" s="517"/>
      <c r="F3" s="518" t="s">
        <v>4</v>
      </c>
      <c r="G3" s="518"/>
      <c r="H3" s="519" t="s">
        <v>5</v>
      </c>
      <c r="I3" s="519"/>
      <c r="J3" s="519" t="s">
        <v>8</v>
      </c>
      <c r="K3" s="519"/>
      <c r="L3" s="511" t="s">
        <v>608</v>
      </c>
      <c r="M3" s="511"/>
      <c r="N3" s="519" t="s">
        <v>112</v>
      </c>
      <c r="O3" s="519"/>
      <c r="P3" s="520" t="s">
        <v>10</v>
      </c>
      <c r="Q3" s="520"/>
      <c r="R3" s="200" t="s">
        <v>242</v>
      </c>
      <c r="S3" s="521" t="s">
        <v>43</v>
      </c>
      <c r="T3" s="521" t="s">
        <v>12</v>
      </c>
      <c r="V3" s="523" t="str">
        <f>'[1]Points T1 J2'!B3</f>
        <v>AB</v>
      </c>
      <c r="W3" s="512" t="str">
        <f>'[1]Points T1 J2'!C3</f>
        <v>ABDO</v>
      </c>
      <c r="X3" s="512" t="str">
        <f>'[1]Points T1 J2'!$D$3</f>
        <v>ACB</v>
      </c>
      <c r="Y3" s="512" t="s">
        <v>224</v>
      </c>
      <c r="Z3" s="512" t="str">
        <f>'[1]Points T1 J2'!E3</f>
        <v>ASGB</v>
      </c>
      <c r="AA3" s="512" t="str">
        <f>'[1]Points T1 J2'!F3</f>
        <v>BMSA</v>
      </c>
      <c r="AB3" s="512" t="str">
        <f>'[1]Points T1 J2'!G3</f>
        <v>CAR</v>
      </c>
      <c r="AC3" s="512" t="s">
        <v>150</v>
      </c>
      <c r="AD3" s="512" t="str">
        <f>'[1]Points T1 J2'!I3</f>
        <v>COMA</v>
      </c>
      <c r="AE3" s="512" t="str">
        <f>'[1]Points T1 J2'!J3</f>
        <v>CSB</v>
      </c>
      <c r="AF3" s="512" t="str">
        <f>'[1]Points T1 J2'!L3</f>
        <v>NLSA</v>
      </c>
      <c r="AG3" s="512" t="str">
        <f>'[1]Points T1 J2'!M3</f>
        <v>ESS</v>
      </c>
      <c r="AH3" s="512" t="str">
        <f>'[1]Points T1 J2'!N3</f>
        <v>ESV</v>
      </c>
      <c r="AI3" s="512" t="str">
        <f>'[1]Points T1 J2'!O3</f>
        <v>ESC XV</v>
      </c>
      <c r="AJ3" s="512" t="str">
        <f>'[1]Points T1 J2'!P3</f>
        <v>SDUS</v>
      </c>
      <c r="AK3" s="512" t="str">
        <f>'[1]Points T1 J2'!Q3</f>
        <v>TAC</v>
      </c>
      <c r="AL3" s="512" t="str">
        <f>'[1]Points T1 J2'!R3</f>
        <v>USI</v>
      </c>
      <c r="AM3" s="512" t="str">
        <f>'[1]Points T1 J2'!S3</f>
        <v>USMA</v>
      </c>
      <c r="AN3" s="512" t="str">
        <f>'[1]Points T1 J2'!T3</f>
        <v>USOB</v>
      </c>
      <c r="AO3" s="514" t="str">
        <f>'[1]Points T1 J2'!U3</f>
        <v>VMA</v>
      </c>
    </row>
    <row r="4" spans="1:41" ht="15.75" thickBot="1">
      <c r="A4" s="527"/>
      <c r="B4" s="529"/>
      <c r="C4" s="531"/>
      <c r="D4" s="210" t="s">
        <v>2</v>
      </c>
      <c r="E4" s="211" t="s">
        <v>1</v>
      </c>
      <c r="F4" s="212" t="s">
        <v>2</v>
      </c>
      <c r="G4" s="213" t="s">
        <v>1</v>
      </c>
      <c r="H4" s="214" t="s">
        <v>2</v>
      </c>
      <c r="I4" s="215" t="s">
        <v>1</v>
      </c>
      <c r="J4" s="216" t="s">
        <v>2</v>
      </c>
      <c r="K4" s="215" t="s">
        <v>1</v>
      </c>
      <c r="L4" s="207" t="s">
        <v>2</v>
      </c>
      <c r="M4" s="203" t="s">
        <v>1</v>
      </c>
      <c r="N4" s="216" t="s">
        <v>2</v>
      </c>
      <c r="O4" s="215" t="s">
        <v>1</v>
      </c>
      <c r="P4" s="216" t="s">
        <v>2</v>
      </c>
      <c r="Q4" s="213" t="s">
        <v>1</v>
      </c>
      <c r="R4" s="201"/>
      <c r="S4" s="522"/>
      <c r="T4" s="522"/>
      <c r="V4" s="524"/>
      <c r="W4" s="513"/>
      <c r="X4" s="513"/>
      <c r="Y4" s="513"/>
      <c r="Z4" s="513"/>
      <c r="AA4" s="513"/>
      <c r="AB4" s="513"/>
      <c r="AC4" s="513"/>
      <c r="AD4" s="513"/>
      <c r="AE4" s="513"/>
      <c r="AF4" s="513"/>
      <c r="AG4" s="513"/>
      <c r="AH4" s="513"/>
      <c r="AI4" s="513"/>
      <c r="AJ4" s="513"/>
      <c r="AK4" s="513"/>
      <c r="AL4" s="513"/>
      <c r="AM4" s="513"/>
      <c r="AN4" s="513"/>
      <c r="AO4" s="515"/>
    </row>
    <row r="5" spans="1:41" s="327" customFormat="1" ht="12">
      <c r="A5" s="329" t="s">
        <v>555</v>
      </c>
      <c r="B5" s="329" t="s">
        <v>556</v>
      </c>
      <c r="C5" s="348" t="s">
        <v>48</v>
      </c>
      <c r="D5" s="313"/>
      <c r="E5" s="314">
        <f>IF(ISBLANK(D5),"",VLOOKUP(D5,Moustique_50_m,2))</f>
      </c>
      <c r="F5" s="315">
        <v>105</v>
      </c>
      <c r="G5" s="316">
        <f>IF(ISBLANK(F5),"",VLOOKUP(F5,Moustique_50_haies,2))</f>
        <v>16</v>
      </c>
      <c r="H5" s="317"/>
      <c r="I5" s="318">
        <f>IF(ISBLANK(H5),"",VLOOKUP(H5,Moustique_500_m,2))</f>
      </c>
      <c r="J5" s="319">
        <v>284</v>
      </c>
      <c r="K5" s="314">
        <f>IF(ISBLANK(J5),"",VLOOKUP(J5,Moustique_Longueur,2))</f>
        <v>18</v>
      </c>
      <c r="L5" s="415"/>
      <c r="M5" s="470">
        <f>IF(ISBLANK(L5),"",VLOOKUP(L5,Moustique_Triple_saut,2))</f>
      </c>
      <c r="N5" s="320">
        <v>585</v>
      </c>
      <c r="O5" s="314">
        <f>IF(ISBLANK(N5),"",VLOOKUP(N5,Moustique_MB,2))</f>
        <v>17</v>
      </c>
      <c r="P5" s="320"/>
      <c r="Q5" s="321">
        <f>IF(ISBLANK(P5),"",VLOOKUP(P5,Moustique_Anneau,2))</f>
      </c>
      <c r="R5" s="322">
        <f aca="true" t="shared" si="0" ref="R5:R36">IF(ISBLANK(C5),"",COUNTA(D5,F5,H5,J5,N5,P5))</f>
        <v>3</v>
      </c>
      <c r="S5" s="467">
        <f aca="true" t="shared" si="1" ref="S5:S36">SUM(Q5,O5,K5,I5,G5,E5)</f>
        <v>51</v>
      </c>
      <c r="T5" s="323">
        <v>1</v>
      </c>
      <c r="U5" s="310"/>
      <c r="V5" s="324">
        <f aca="true" t="shared" si="2" ref="V5:V36">IF($V$3&lt;&gt;(C5),"",S5)</f>
      </c>
      <c r="W5" s="325">
        <f aca="true" t="shared" si="3" ref="W5:W36">IF($W$3&lt;&gt;(C5),"",S5)</f>
      </c>
      <c r="X5" s="325">
        <f aca="true" t="shared" si="4" ref="X5:X36">IF($X$3&lt;&gt;(C5),"",S5)</f>
      </c>
      <c r="Y5" s="325">
        <f aca="true" t="shared" si="5" ref="Y5:Y36">IF($Y$3&lt;&gt;(C5),"",S5)</f>
      </c>
      <c r="Z5" s="325">
        <f aca="true" t="shared" si="6" ref="Z5:Z36">IF($Z$3&lt;&gt;(C5),"",S5)</f>
      </c>
      <c r="AA5" s="325">
        <f aca="true" t="shared" si="7" ref="AA5:AA36">IF($AA$3&lt;&gt;(C5),"",S5)</f>
      </c>
      <c r="AB5" s="325">
        <f aca="true" t="shared" si="8" ref="AB5:AB36">IF($AB$3&lt;&gt;(C5),"",S5)</f>
      </c>
      <c r="AC5" s="325">
        <f aca="true" t="shared" si="9" ref="AC5:AC36">IF($AC$3&lt;&gt;(C5),"",S5)</f>
      </c>
      <c r="AD5" s="325">
        <f aca="true" t="shared" si="10" ref="AD5:AD36">IF($AD$3&lt;&gt;(C5),"",S5)</f>
      </c>
      <c r="AE5" s="325">
        <f aca="true" t="shared" si="11" ref="AE5:AE36">IF($AE$3&lt;&gt;(C5),"",S5)</f>
      </c>
      <c r="AF5" s="325">
        <f aca="true" t="shared" si="12" ref="AF5:AF36">IF($AF$3&lt;&gt;(C5),"",S5)</f>
      </c>
      <c r="AG5" s="325">
        <f aca="true" t="shared" si="13" ref="AG5:AG36">IF($AG$3&lt;&gt;(C5),"",S5)</f>
      </c>
      <c r="AH5" s="325">
        <f aca="true" t="shared" si="14" ref="AH5:AH36">IF($AH$3&lt;&gt;(C5),"",S5)</f>
      </c>
      <c r="AI5" s="325">
        <f aca="true" t="shared" si="15" ref="AI5:AI36">IF($AI$3&lt;&gt;(C5),"",S5)</f>
      </c>
      <c r="AJ5" s="325">
        <f aca="true" t="shared" si="16" ref="AJ5:AJ36">IF($AJ$3&lt;&gt;(C5),"",S5)</f>
      </c>
      <c r="AK5" s="325">
        <f aca="true" t="shared" si="17" ref="AK5:AK36">IF($AK$3&lt;&gt;(C5),"",S5)</f>
        <v>51</v>
      </c>
      <c r="AL5" s="325">
        <f aca="true" t="shared" si="18" ref="AL5:AL36">IF($AL$3&lt;&gt;(C5),"",S5)</f>
      </c>
      <c r="AM5" s="325">
        <f aca="true" t="shared" si="19" ref="AM5:AM36">IF($AM$3&lt;&gt;(C5),"",S5)</f>
      </c>
      <c r="AN5" s="325">
        <f aca="true" t="shared" si="20" ref="AN5:AN36">IF($AN$3&lt;&gt;(C5),"",S5)</f>
      </c>
      <c r="AO5" s="326">
        <f aca="true" t="shared" si="21" ref="AO5:AO36">IF($AO$3&lt;&gt;(C5),"",S5)</f>
      </c>
    </row>
    <row r="6" spans="1:41" s="337" customFormat="1" ht="15" customHeight="1">
      <c r="A6" s="329" t="s">
        <v>374</v>
      </c>
      <c r="B6" s="329" t="s">
        <v>375</v>
      </c>
      <c r="C6" s="348" t="s">
        <v>48</v>
      </c>
      <c r="D6" s="313"/>
      <c r="E6" s="314">
        <f>IF(ISBLANK(D6),"",VLOOKUP(D6,Moustique_50_m,2))</f>
      </c>
      <c r="F6" s="315">
        <v>106</v>
      </c>
      <c r="G6" s="316">
        <f>IF(ISBLANK(F6),"",VLOOKUP(F6,Moustique_50_haies,2))</f>
        <v>15</v>
      </c>
      <c r="H6" s="317"/>
      <c r="I6" s="318">
        <f>IF(ISBLANK(H6),"",VLOOKUP(H6,Moustique_500_m,2))</f>
      </c>
      <c r="J6" s="319">
        <v>316</v>
      </c>
      <c r="K6" s="314">
        <f>IF(ISBLANK(J6),"",VLOOKUP(J6,Moustique_Longueur,2))</f>
        <v>19</v>
      </c>
      <c r="L6" s="415"/>
      <c r="M6" s="470">
        <f>IF(ISBLANK(L6),"",VLOOKUP(L6,Moustique_Triple_saut,2))</f>
      </c>
      <c r="N6" s="320">
        <v>619</v>
      </c>
      <c r="O6" s="314">
        <f>IF(ISBLANK(N6),"",VLOOKUP(N6,Moustique_MB,2))</f>
        <v>17</v>
      </c>
      <c r="P6" s="320"/>
      <c r="Q6" s="321">
        <f>IF(ISBLANK(P6),"",VLOOKUP(P6,Moustique_Anneau,2))</f>
      </c>
      <c r="R6" s="322">
        <f t="shared" si="0"/>
        <v>3</v>
      </c>
      <c r="S6" s="467">
        <f t="shared" si="1"/>
        <v>51</v>
      </c>
      <c r="T6" s="323">
        <v>1</v>
      </c>
      <c r="U6" s="310"/>
      <c r="V6" s="324">
        <f t="shared" si="2"/>
      </c>
      <c r="W6" s="325">
        <f t="shared" si="3"/>
      </c>
      <c r="X6" s="325">
        <f t="shared" si="4"/>
      </c>
      <c r="Y6" s="325">
        <f t="shared" si="5"/>
      </c>
      <c r="Z6" s="325">
        <f t="shared" si="6"/>
      </c>
      <c r="AA6" s="325">
        <f t="shared" si="7"/>
      </c>
      <c r="AB6" s="325">
        <f t="shared" si="8"/>
      </c>
      <c r="AC6" s="325">
        <f t="shared" si="9"/>
      </c>
      <c r="AD6" s="325">
        <f t="shared" si="10"/>
      </c>
      <c r="AE6" s="325">
        <f t="shared" si="11"/>
      </c>
      <c r="AF6" s="325">
        <f t="shared" si="12"/>
      </c>
      <c r="AG6" s="325">
        <f t="shared" si="13"/>
      </c>
      <c r="AH6" s="325">
        <f t="shared" si="14"/>
      </c>
      <c r="AI6" s="325">
        <f t="shared" si="15"/>
      </c>
      <c r="AJ6" s="325">
        <f t="shared" si="16"/>
      </c>
      <c r="AK6" s="325">
        <f t="shared" si="17"/>
        <v>51</v>
      </c>
      <c r="AL6" s="325">
        <f t="shared" si="18"/>
      </c>
      <c r="AM6" s="325">
        <f t="shared" si="19"/>
      </c>
      <c r="AN6" s="325">
        <f t="shared" si="20"/>
      </c>
      <c r="AO6" s="326">
        <f t="shared" si="21"/>
      </c>
    </row>
    <row r="7" spans="1:41" s="337" customFormat="1" ht="15" customHeight="1">
      <c r="A7" s="329" t="s">
        <v>748</v>
      </c>
      <c r="B7" s="329" t="s">
        <v>749</v>
      </c>
      <c r="C7" s="348" t="s">
        <v>48</v>
      </c>
      <c r="D7" s="313"/>
      <c r="E7" s="314">
        <f>IF(ISBLANK(D7),"",VLOOKUP(D7,Moustique_50_m,2))</f>
      </c>
      <c r="F7" s="315">
        <v>104</v>
      </c>
      <c r="G7" s="316">
        <f>IF(ISBLANK(F7),"",VLOOKUP(F7,Moustique_50_haies,2))</f>
        <v>16</v>
      </c>
      <c r="H7" s="317"/>
      <c r="I7" s="318">
        <f>IF(ISBLANK(H7),"",VLOOKUP(H7,Moustique_500_m,2))</f>
      </c>
      <c r="J7" s="319">
        <v>272</v>
      </c>
      <c r="K7" s="314">
        <f>IF(ISBLANK(J7),"",VLOOKUP(J7,Moustique_Longueur,2))</f>
        <v>17</v>
      </c>
      <c r="L7" s="415"/>
      <c r="M7" s="470">
        <f>IF(ISBLANK(L7),"",VLOOKUP(L7,Moustique_Triple_saut,2))</f>
      </c>
      <c r="N7" s="320">
        <v>655</v>
      </c>
      <c r="O7" s="314">
        <f>IF(ISBLANK(N7),"",VLOOKUP(N7,Moustique_MB,2))</f>
        <v>18</v>
      </c>
      <c r="P7" s="320"/>
      <c r="Q7" s="321">
        <f>IF(ISBLANK(P7),"",VLOOKUP(P7,Moustique_Anneau,2))</f>
      </c>
      <c r="R7" s="322">
        <f t="shared" si="0"/>
        <v>3</v>
      </c>
      <c r="S7" s="467">
        <f t="shared" si="1"/>
        <v>51</v>
      </c>
      <c r="T7" s="323">
        <v>1</v>
      </c>
      <c r="U7" s="310"/>
      <c r="V7" s="324">
        <f t="shared" si="2"/>
      </c>
      <c r="W7" s="325">
        <f t="shared" si="3"/>
      </c>
      <c r="X7" s="325">
        <f t="shared" si="4"/>
      </c>
      <c r="Y7" s="325">
        <f t="shared" si="5"/>
      </c>
      <c r="Z7" s="325">
        <f t="shared" si="6"/>
      </c>
      <c r="AA7" s="325">
        <f t="shared" si="7"/>
      </c>
      <c r="AB7" s="325">
        <f t="shared" si="8"/>
      </c>
      <c r="AC7" s="325">
        <f t="shared" si="9"/>
      </c>
      <c r="AD7" s="325">
        <f t="shared" si="10"/>
      </c>
      <c r="AE7" s="325">
        <f t="shared" si="11"/>
      </c>
      <c r="AF7" s="325">
        <f t="shared" si="12"/>
      </c>
      <c r="AG7" s="325">
        <f t="shared" si="13"/>
      </c>
      <c r="AH7" s="325">
        <f t="shared" si="14"/>
      </c>
      <c r="AI7" s="325">
        <f t="shared" si="15"/>
      </c>
      <c r="AJ7" s="325">
        <f t="shared" si="16"/>
      </c>
      <c r="AK7" s="325">
        <f t="shared" si="17"/>
        <v>51</v>
      </c>
      <c r="AL7" s="325">
        <f t="shared" si="18"/>
      </c>
      <c r="AM7" s="325">
        <f t="shared" si="19"/>
      </c>
      <c r="AN7" s="325">
        <f t="shared" si="20"/>
      </c>
      <c r="AO7" s="326">
        <f t="shared" si="21"/>
      </c>
    </row>
    <row r="8" spans="1:41" s="337" customFormat="1" ht="12">
      <c r="A8" s="329" t="s">
        <v>553</v>
      </c>
      <c r="B8" s="329" t="s">
        <v>554</v>
      </c>
      <c r="C8" s="348" t="s">
        <v>48</v>
      </c>
      <c r="D8" s="472"/>
      <c r="E8" s="314">
        <f>IF(ISBLANK(D8),"",VLOOKUP(D8,Moustique_50_m,2))</f>
      </c>
      <c r="F8" s="463">
        <v>106</v>
      </c>
      <c r="G8" s="316">
        <f>IF(ISBLANK(F8),"",VLOOKUP(F8,Moustique_50_haies,2))</f>
        <v>15</v>
      </c>
      <c r="H8" s="473"/>
      <c r="I8" s="325">
        <f>IF(ISBLANK(H8),"",VLOOKUP(H8,Moustique_500_m,2))</f>
      </c>
      <c r="J8" s="465">
        <v>293</v>
      </c>
      <c r="K8" s="314">
        <f>IF(ISBLANK(J8),"",VLOOKUP(J8,Moustique_Longueur,2))</f>
        <v>18</v>
      </c>
      <c r="L8" s="412"/>
      <c r="M8" s="412"/>
      <c r="N8" s="465">
        <v>600</v>
      </c>
      <c r="O8" s="314">
        <f>IF(ISBLANK(N8),"",VLOOKUP(N8,Moustique_MB,2))</f>
        <v>17</v>
      </c>
      <c r="P8" s="465"/>
      <c r="Q8" s="471">
        <f>IF(ISBLANK(P8),"",VLOOKUP(P8,Moustique_Anneau,2))</f>
      </c>
      <c r="R8" s="322">
        <f t="shared" si="0"/>
        <v>3</v>
      </c>
      <c r="S8" s="467">
        <f t="shared" si="1"/>
        <v>50</v>
      </c>
      <c r="T8" s="323">
        <v>4</v>
      </c>
      <c r="V8" s="324">
        <f t="shared" si="2"/>
      </c>
      <c r="W8" s="325">
        <f t="shared" si="3"/>
      </c>
      <c r="X8" s="325">
        <f t="shared" si="4"/>
      </c>
      <c r="Y8" s="325">
        <f t="shared" si="5"/>
      </c>
      <c r="Z8" s="325">
        <f t="shared" si="6"/>
      </c>
      <c r="AA8" s="325">
        <f t="shared" si="7"/>
      </c>
      <c r="AB8" s="325">
        <f t="shared" si="8"/>
      </c>
      <c r="AC8" s="325">
        <f t="shared" si="9"/>
      </c>
      <c r="AD8" s="325">
        <f t="shared" si="10"/>
      </c>
      <c r="AE8" s="325">
        <f t="shared" si="11"/>
      </c>
      <c r="AF8" s="325">
        <f t="shared" si="12"/>
      </c>
      <c r="AG8" s="325">
        <f t="shared" si="13"/>
      </c>
      <c r="AH8" s="325">
        <f t="shared" si="14"/>
      </c>
      <c r="AI8" s="325">
        <f t="shared" si="15"/>
      </c>
      <c r="AJ8" s="325">
        <f t="shared" si="16"/>
      </c>
      <c r="AK8" s="325">
        <f t="shared" si="17"/>
        <v>50</v>
      </c>
      <c r="AL8" s="325">
        <f t="shared" si="18"/>
      </c>
      <c r="AM8" s="325">
        <f t="shared" si="19"/>
      </c>
      <c r="AN8" s="325">
        <f t="shared" si="20"/>
      </c>
      <c r="AO8" s="326">
        <f t="shared" si="21"/>
      </c>
    </row>
    <row r="9" spans="1:41" s="337" customFormat="1" ht="12">
      <c r="A9" s="346" t="s">
        <v>539</v>
      </c>
      <c r="B9" s="346" t="s">
        <v>540</v>
      </c>
      <c r="C9" s="345" t="s">
        <v>44</v>
      </c>
      <c r="D9" s="313"/>
      <c r="E9" s="314">
        <f>IF(ISBLANK(D9),"",VLOOKUP(D9,Moustique_50_m,2))</f>
      </c>
      <c r="F9" s="315">
        <v>104</v>
      </c>
      <c r="G9" s="316">
        <f>IF(ISBLANK(F9),"",VLOOKUP(F9,Moustique_50_haies,2))</f>
        <v>16</v>
      </c>
      <c r="H9" s="317"/>
      <c r="I9" s="318">
        <f>IF(ISBLANK(H9),"",VLOOKUP(H9,Moustique_500_m,2))</f>
      </c>
      <c r="J9" s="319">
        <v>294</v>
      </c>
      <c r="K9" s="314">
        <f>IF(ISBLANK(J9),"",VLOOKUP(J9,Moustique_Longueur,2))</f>
        <v>18</v>
      </c>
      <c r="L9" s="415"/>
      <c r="M9" s="470">
        <f>IF(ISBLANK(L9),"",VLOOKUP(L9,Moustique_Triple_saut,2))</f>
      </c>
      <c r="N9" s="320">
        <v>560</v>
      </c>
      <c r="O9" s="314">
        <f>IF(ISBLANK(N9),"",VLOOKUP(N9,Moustique_MB,2))</f>
        <v>16</v>
      </c>
      <c r="P9" s="320"/>
      <c r="Q9" s="321">
        <f>IF(ISBLANK(P9),"",VLOOKUP(P9,Moustique_Anneau,2))</f>
      </c>
      <c r="R9" s="322">
        <f t="shared" si="0"/>
        <v>3</v>
      </c>
      <c r="S9" s="467">
        <f t="shared" si="1"/>
        <v>50</v>
      </c>
      <c r="T9" s="323">
        <v>4</v>
      </c>
      <c r="U9" s="310"/>
      <c r="V9" s="324">
        <f t="shared" si="2"/>
      </c>
      <c r="W9" s="325">
        <f t="shared" si="3"/>
      </c>
      <c r="X9" s="325">
        <f t="shared" si="4"/>
        <v>50</v>
      </c>
      <c r="Y9" s="325">
        <f t="shared" si="5"/>
      </c>
      <c r="Z9" s="325">
        <f t="shared" si="6"/>
      </c>
      <c r="AA9" s="325">
        <f t="shared" si="7"/>
      </c>
      <c r="AB9" s="325">
        <f t="shared" si="8"/>
      </c>
      <c r="AC9" s="325">
        <f t="shared" si="9"/>
      </c>
      <c r="AD9" s="325">
        <f t="shared" si="10"/>
      </c>
      <c r="AE9" s="325">
        <f t="shared" si="11"/>
      </c>
      <c r="AF9" s="325">
        <f t="shared" si="12"/>
      </c>
      <c r="AG9" s="325">
        <f t="shared" si="13"/>
      </c>
      <c r="AH9" s="325">
        <f t="shared" si="14"/>
      </c>
      <c r="AI9" s="325">
        <f t="shared" si="15"/>
      </c>
      <c r="AJ9" s="325">
        <f t="shared" si="16"/>
      </c>
      <c r="AK9" s="325">
        <f t="shared" si="17"/>
      </c>
      <c r="AL9" s="325">
        <f t="shared" si="18"/>
      </c>
      <c r="AM9" s="325">
        <f t="shared" si="19"/>
      </c>
      <c r="AN9" s="325">
        <f t="shared" si="20"/>
      </c>
      <c r="AO9" s="326">
        <f t="shared" si="21"/>
      </c>
    </row>
    <row r="10" spans="1:41" s="337" customFormat="1" ht="15" customHeight="1">
      <c r="A10" s="345" t="s">
        <v>292</v>
      </c>
      <c r="B10" s="345" t="s">
        <v>291</v>
      </c>
      <c r="C10" s="346" t="s">
        <v>77</v>
      </c>
      <c r="D10" s="313"/>
      <c r="E10" s="314">
        <f>IF(ISBLANK(D10),"",VLOOKUP(D10,Moustique_50_m,2))</f>
      </c>
      <c r="F10" s="315">
        <v>102</v>
      </c>
      <c r="G10" s="316">
        <f>IF(ISBLANK(F10),"",VLOOKUP(F10,Moustique_50_haies,2))</f>
        <v>16</v>
      </c>
      <c r="H10" s="317"/>
      <c r="I10" s="318">
        <f>IF(ISBLANK(H10),"",VLOOKUP(H10,Moustique_500_m,2))</f>
      </c>
      <c r="J10" s="319">
        <v>260</v>
      </c>
      <c r="K10" s="314">
        <f>IF(ISBLANK(J10),"",VLOOKUP(J10,Moustique_Longueur,2))</f>
        <v>17</v>
      </c>
      <c r="L10" s="415"/>
      <c r="M10" s="470">
        <f>IF(ISBLANK(L10),"",VLOOKUP(L10,Moustique_Triple_saut,2))</f>
      </c>
      <c r="N10" s="320">
        <v>570</v>
      </c>
      <c r="O10" s="314">
        <f>IF(ISBLANK(N10),"",VLOOKUP(N10,Moustique_MB,2))</f>
        <v>16</v>
      </c>
      <c r="P10" s="320"/>
      <c r="Q10" s="321">
        <f>IF(ISBLANK(P10),"",VLOOKUP(P10,Moustique_Anneau,2))</f>
      </c>
      <c r="R10" s="322">
        <f t="shared" si="0"/>
        <v>3</v>
      </c>
      <c r="S10" s="467">
        <f t="shared" si="1"/>
        <v>49</v>
      </c>
      <c r="T10" s="323">
        <v>6</v>
      </c>
      <c r="U10" s="310"/>
      <c r="V10" s="324">
        <f t="shared" si="2"/>
      </c>
      <c r="W10" s="325">
        <f t="shared" si="3"/>
      </c>
      <c r="X10" s="325">
        <f t="shared" si="4"/>
      </c>
      <c r="Y10" s="325">
        <f t="shared" si="5"/>
      </c>
      <c r="Z10" s="325">
        <f t="shared" si="6"/>
        <v>49</v>
      </c>
      <c r="AA10" s="325">
        <f t="shared" si="7"/>
      </c>
      <c r="AB10" s="325">
        <f t="shared" si="8"/>
      </c>
      <c r="AC10" s="325">
        <f t="shared" si="9"/>
      </c>
      <c r="AD10" s="325">
        <f t="shared" si="10"/>
      </c>
      <c r="AE10" s="325">
        <f t="shared" si="11"/>
      </c>
      <c r="AF10" s="325">
        <f t="shared" si="12"/>
      </c>
      <c r="AG10" s="325">
        <f t="shared" si="13"/>
      </c>
      <c r="AH10" s="325">
        <f t="shared" si="14"/>
      </c>
      <c r="AI10" s="325">
        <f t="shared" si="15"/>
      </c>
      <c r="AJ10" s="325">
        <f t="shared" si="16"/>
      </c>
      <c r="AK10" s="325">
        <f t="shared" si="17"/>
      </c>
      <c r="AL10" s="325">
        <f t="shared" si="18"/>
      </c>
      <c r="AM10" s="325">
        <f t="shared" si="19"/>
      </c>
      <c r="AN10" s="325">
        <f t="shared" si="20"/>
      </c>
      <c r="AO10" s="326">
        <f t="shared" si="21"/>
      </c>
    </row>
    <row r="11" spans="1:41" s="337" customFormat="1" ht="12">
      <c r="A11" s="329" t="s">
        <v>307</v>
      </c>
      <c r="B11" s="329" t="s">
        <v>308</v>
      </c>
      <c r="C11" s="348" t="s">
        <v>48</v>
      </c>
      <c r="D11" s="313"/>
      <c r="E11" s="314">
        <f>IF(ISBLANK(D11),"",VLOOKUP(D11,Moustique_50_m,2))</f>
      </c>
      <c r="F11" s="315">
        <v>101</v>
      </c>
      <c r="G11" s="316">
        <f>IF(ISBLANK(F11),"",VLOOKUP(F11,Moustique_50_haies,2))</f>
        <v>17</v>
      </c>
      <c r="H11" s="317"/>
      <c r="I11" s="318">
        <f>IF(ISBLANK(H11),"",VLOOKUP(H11,Moustique_500_m,2))</f>
      </c>
      <c r="J11" s="319">
        <v>281</v>
      </c>
      <c r="K11" s="314">
        <f>IF(ISBLANK(J11),"",VLOOKUP(J11,Moustique_Longueur,2))</f>
        <v>18</v>
      </c>
      <c r="L11" s="415"/>
      <c r="M11" s="470">
        <f>IF(ISBLANK(L11),"",VLOOKUP(L11,Moustique_Triple_saut,2))</f>
      </c>
      <c r="N11" s="320">
        <v>502</v>
      </c>
      <c r="O11" s="314">
        <f>IF(ISBLANK(N11),"",VLOOKUP(N11,Moustique_MB,2))</f>
        <v>14</v>
      </c>
      <c r="P11" s="320"/>
      <c r="Q11" s="321">
        <f>IF(ISBLANK(P11),"",VLOOKUP(P11,Moustique_Anneau,2))</f>
      </c>
      <c r="R11" s="322">
        <f t="shared" si="0"/>
        <v>3</v>
      </c>
      <c r="S11" s="467">
        <f t="shared" si="1"/>
        <v>49</v>
      </c>
      <c r="T11" s="323">
        <v>6</v>
      </c>
      <c r="U11" s="310"/>
      <c r="V11" s="324">
        <f t="shared" si="2"/>
      </c>
      <c r="W11" s="325">
        <f t="shared" si="3"/>
      </c>
      <c r="X11" s="325">
        <f t="shared" si="4"/>
      </c>
      <c r="Y11" s="325">
        <f t="shared" si="5"/>
      </c>
      <c r="Z11" s="325">
        <f t="shared" si="6"/>
      </c>
      <c r="AA11" s="325">
        <f t="shared" si="7"/>
      </c>
      <c r="AB11" s="325">
        <f t="shared" si="8"/>
      </c>
      <c r="AC11" s="325">
        <f t="shared" si="9"/>
      </c>
      <c r="AD11" s="325">
        <f t="shared" si="10"/>
      </c>
      <c r="AE11" s="325">
        <f t="shared" si="11"/>
      </c>
      <c r="AF11" s="325">
        <f t="shared" si="12"/>
      </c>
      <c r="AG11" s="325">
        <f t="shared" si="13"/>
      </c>
      <c r="AH11" s="325">
        <f t="shared" si="14"/>
      </c>
      <c r="AI11" s="325">
        <f t="shared" si="15"/>
      </c>
      <c r="AJ11" s="325">
        <f t="shared" si="16"/>
      </c>
      <c r="AK11" s="325">
        <f t="shared" si="17"/>
        <v>49</v>
      </c>
      <c r="AL11" s="325">
        <f t="shared" si="18"/>
      </c>
      <c r="AM11" s="325">
        <f t="shared" si="19"/>
      </c>
      <c r="AN11" s="325">
        <f t="shared" si="20"/>
      </c>
      <c r="AO11" s="326">
        <f t="shared" si="21"/>
      </c>
    </row>
    <row r="12" spans="1:41" s="337" customFormat="1" ht="12">
      <c r="A12" s="345" t="s">
        <v>552</v>
      </c>
      <c r="B12" s="345" t="s">
        <v>230</v>
      </c>
      <c r="C12" s="346" t="s">
        <v>74</v>
      </c>
      <c r="D12" s="313"/>
      <c r="E12" s="314">
        <f>IF(ISBLANK(D12),"",VLOOKUP(D12,Moustique_50_m,2))</f>
      </c>
      <c r="F12" s="315">
        <v>107</v>
      </c>
      <c r="G12" s="316">
        <f>IF(ISBLANK(F12),"",VLOOKUP(F12,Moustique_50_haies,2))</f>
        <v>14</v>
      </c>
      <c r="H12" s="317"/>
      <c r="I12" s="318">
        <f>IF(ISBLANK(H12),"",VLOOKUP(H12,Moustique_500_m,2))</f>
      </c>
      <c r="J12" s="319">
        <v>314</v>
      </c>
      <c r="K12" s="314">
        <f>IF(ISBLANK(J12),"",VLOOKUP(J12,Moustique_Longueur,2))</f>
        <v>19</v>
      </c>
      <c r="L12" s="415"/>
      <c r="M12" s="470">
        <f>IF(ISBLANK(L12),"",VLOOKUP(L12,Moustique_Triple_saut,2))</f>
      </c>
      <c r="N12" s="320">
        <v>565</v>
      </c>
      <c r="O12" s="314">
        <f>IF(ISBLANK(N12),"",VLOOKUP(N12,Moustique_MB,2))</f>
        <v>16</v>
      </c>
      <c r="P12" s="320"/>
      <c r="Q12" s="321">
        <f>IF(ISBLANK(P12),"",VLOOKUP(P12,Moustique_Anneau,2))</f>
      </c>
      <c r="R12" s="322">
        <f t="shared" si="0"/>
        <v>3</v>
      </c>
      <c r="S12" s="467">
        <f t="shared" si="1"/>
        <v>49</v>
      </c>
      <c r="T12" s="323">
        <v>6</v>
      </c>
      <c r="U12" s="310"/>
      <c r="V12" s="324">
        <f t="shared" si="2"/>
      </c>
      <c r="W12" s="325">
        <f t="shared" si="3"/>
      </c>
      <c r="X12" s="325">
        <f t="shared" si="4"/>
      </c>
      <c r="Y12" s="325">
        <f t="shared" si="5"/>
      </c>
      <c r="Z12" s="325">
        <f t="shared" si="6"/>
      </c>
      <c r="AA12" s="325">
        <f t="shared" si="7"/>
      </c>
      <c r="AB12" s="325">
        <f t="shared" si="8"/>
      </c>
      <c r="AC12" s="325">
        <f t="shared" si="9"/>
      </c>
      <c r="AD12" s="325">
        <f t="shared" si="10"/>
      </c>
      <c r="AE12" s="325">
        <f t="shared" si="11"/>
      </c>
      <c r="AF12" s="325">
        <f t="shared" si="12"/>
        <v>49</v>
      </c>
      <c r="AG12" s="325">
        <f t="shared" si="13"/>
      </c>
      <c r="AH12" s="325">
        <f t="shared" si="14"/>
      </c>
      <c r="AI12" s="325">
        <f t="shared" si="15"/>
      </c>
      <c r="AJ12" s="325">
        <f t="shared" si="16"/>
      </c>
      <c r="AK12" s="325">
        <f t="shared" si="17"/>
      </c>
      <c r="AL12" s="325">
        <f t="shared" si="18"/>
      </c>
      <c r="AM12" s="325">
        <f t="shared" si="19"/>
      </c>
      <c r="AN12" s="325">
        <f t="shared" si="20"/>
      </c>
      <c r="AO12" s="326">
        <f t="shared" si="21"/>
      </c>
    </row>
    <row r="13" spans="1:41" s="337" customFormat="1" ht="12">
      <c r="A13" s="330" t="s">
        <v>178</v>
      </c>
      <c r="B13" s="330" t="s">
        <v>170</v>
      </c>
      <c r="C13" s="346" t="s">
        <v>46</v>
      </c>
      <c r="D13" s="313"/>
      <c r="E13" s="314">
        <f>IF(ISBLANK(D13),"",VLOOKUP(D13,Moustique_50_m,2))</f>
      </c>
      <c r="F13" s="315">
        <v>106</v>
      </c>
      <c r="G13" s="316">
        <f>IF(ISBLANK(F13),"",VLOOKUP(F13,Moustique_50_haies,2))</f>
        <v>15</v>
      </c>
      <c r="H13" s="317"/>
      <c r="I13" s="318">
        <f>IF(ISBLANK(H13),"",VLOOKUP(H13,Moustique_500_m,2))</f>
      </c>
      <c r="J13" s="319">
        <v>288</v>
      </c>
      <c r="K13" s="314">
        <f>IF(ISBLANK(J13),"",VLOOKUP(J13,Moustique_Longueur,2))</f>
        <v>18</v>
      </c>
      <c r="L13" s="412"/>
      <c r="M13" s="412"/>
      <c r="N13" s="320">
        <v>515</v>
      </c>
      <c r="O13" s="314">
        <f>IF(ISBLANK(N13),"",VLOOKUP(N13,Moustique_MB,2))</f>
        <v>14</v>
      </c>
      <c r="P13" s="320"/>
      <c r="Q13" s="321">
        <f>IF(ISBLANK(P13),"",VLOOKUP(P13,Moustique_Anneau,2))</f>
      </c>
      <c r="R13" s="322">
        <f t="shared" si="0"/>
        <v>3</v>
      </c>
      <c r="S13" s="467">
        <f t="shared" si="1"/>
        <v>47</v>
      </c>
      <c r="T13" s="323">
        <v>9</v>
      </c>
      <c r="U13" s="310"/>
      <c r="V13" s="324">
        <f t="shared" si="2"/>
      </c>
      <c r="W13" s="325">
        <f t="shared" si="3"/>
      </c>
      <c r="X13" s="325">
        <f t="shared" si="4"/>
      </c>
      <c r="Y13" s="325">
        <f t="shared" si="5"/>
      </c>
      <c r="Z13" s="325">
        <f t="shared" si="6"/>
      </c>
      <c r="AA13" s="325">
        <f t="shared" si="7"/>
      </c>
      <c r="AB13" s="325">
        <f t="shared" si="8"/>
      </c>
      <c r="AC13" s="325">
        <f t="shared" si="9"/>
      </c>
      <c r="AD13" s="325">
        <f t="shared" si="10"/>
      </c>
      <c r="AE13" s="325">
        <f t="shared" si="11"/>
      </c>
      <c r="AF13" s="325">
        <f t="shared" si="12"/>
      </c>
      <c r="AG13" s="325">
        <f t="shared" si="13"/>
      </c>
      <c r="AH13" s="325">
        <f t="shared" si="14"/>
      </c>
      <c r="AI13" s="325">
        <f t="shared" si="15"/>
      </c>
      <c r="AJ13" s="325">
        <f t="shared" si="16"/>
      </c>
      <c r="AK13" s="325">
        <f t="shared" si="17"/>
      </c>
      <c r="AL13" s="325">
        <f t="shared" si="18"/>
      </c>
      <c r="AM13" s="325">
        <f t="shared" si="19"/>
        <v>47</v>
      </c>
      <c r="AN13" s="325">
        <f t="shared" si="20"/>
      </c>
      <c r="AO13" s="326">
        <f t="shared" si="21"/>
      </c>
    </row>
    <row r="14" spans="1:41" s="337" customFormat="1" ht="12">
      <c r="A14" s="329" t="s">
        <v>156</v>
      </c>
      <c r="B14" s="329" t="s">
        <v>281</v>
      </c>
      <c r="C14" s="348" t="s">
        <v>48</v>
      </c>
      <c r="D14" s="313"/>
      <c r="E14" s="314">
        <f>IF(ISBLANK(D14),"",VLOOKUP(D14,Moustique_50_m,2))</f>
      </c>
      <c r="F14" s="315">
        <v>107</v>
      </c>
      <c r="G14" s="316">
        <f>IF(ISBLANK(F14),"",VLOOKUP(F14,Moustique_50_haies,2))</f>
        <v>14</v>
      </c>
      <c r="H14" s="317"/>
      <c r="I14" s="318">
        <f>IF(ISBLANK(H14),"",VLOOKUP(H14,Moustique_500_m,2))</f>
      </c>
      <c r="J14" s="319">
        <v>310</v>
      </c>
      <c r="K14" s="314">
        <f>IF(ISBLANK(J14),"",VLOOKUP(J14,Moustique_Longueur,2))</f>
        <v>19</v>
      </c>
      <c r="L14" s="415"/>
      <c r="M14" s="470">
        <f>IF(ISBLANK(L14),"",VLOOKUP(L14,Moustique_Triple_saut,2))</f>
      </c>
      <c r="N14" s="320">
        <v>500</v>
      </c>
      <c r="O14" s="314">
        <f>IF(ISBLANK(N14),"",VLOOKUP(N14,Moustique_MB,2))</f>
        <v>14</v>
      </c>
      <c r="P14" s="320"/>
      <c r="Q14" s="321">
        <f>IF(ISBLANK(P14),"",VLOOKUP(P14,Moustique_Anneau,2))</f>
      </c>
      <c r="R14" s="322">
        <f t="shared" si="0"/>
        <v>3</v>
      </c>
      <c r="S14" s="467">
        <f t="shared" si="1"/>
        <v>47</v>
      </c>
      <c r="T14" s="323">
        <v>9</v>
      </c>
      <c r="U14" s="310"/>
      <c r="V14" s="324">
        <f t="shared" si="2"/>
      </c>
      <c r="W14" s="325">
        <f t="shared" si="3"/>
      </c>
      <c r="X14" s="325">
        <f t="shared" si="4"/>
      </c>
      <c r="Y14" s="325">
        <f t="shared" si="5"/>
      </c>
      <c r="Z14" s="325">
        <f t="shared" si="6"/>
      </c>
      <c r="AA14" s="325">
        <f t="shared" si="7"/>
      </c>
      <c r="AB14" s="325">
        <f t="shared" si="8"/>
      </c>
      <c r="AC14" s="325">
        <f t="shared" si="9"/>
      </c>
      <c r="AD14" s="325">
        <f t="shared" si="10"/>
      </c>
      <c r="AE14" s="325">
        <f t="shared" si="11"/>
      </c>
      <c r="AF14" s="325">
        <f t="shared" si="12"/>
      </c>
      <c r="AG14" s="325">
        <f t="shared" si="13"/>
      </c>
      <c r="AH14" s="325">
        <f t="shared" si="14"/>
      </c>
      <c r="AI14" s="325">
        <f t="shared" si="15"/>
      </c>
      <c r="AJ14" s="325">
        <f t="shared" si="16"/>
      </c>
      <c r="AK14" s="325">
        <f t="shared" si="17"/>
        <v>47</v>
      </c>
      <c r="AL14" s="325">
        <f t="shared" si="18"/>
      </c>
      <c r="AM14" s="325">
        <f t="shared" si="19"/>
      </c>
      <c r="AN14" s="325">
        <f t="shared" si="20"/>
      </c>
      <c r="AO14" s="326">
        <f t="shared" si="21"/>
      </c>
    </row>
    <row r="15" spans="1:41" s="337" customFormat="1" ht="15" customHeight="1">
      <c r="A15" s="345" t="s">
        <v>293</v>
      </c>
      <c r="B15" s="345" t="s">
        <v>294</v>
      </c>
      <c r="C15" s="346" t="s">
        <v>77</v>
      </c>
      <c r="D15" s="313"/>
      <c r="E15" s="314">
        <f>IF(ISBLANK(D15),"",VLOOKUP(D15,Moustique_50_m,2))</f>
      </c>
      <c r="F15" s="315">
        <v>114</v>
      </c>
      <c r="G15" s="316">
        <f>IF(ISBLANK(F15),"",VLOOKUP(F15,Moustique_50_haies,2))</f>
        <v>13</v>
      </c>
      <c r="H15" s="317"/>
      <c r="I15" s="318">
        <f>IF(ISBLANK(H15),"",VLOOKUP(H15,Moustique_500_m,2))</f>
      </c>
      <c r="J15" s="319">
        <v>270</v>
      </c>
      <c r="K15" s="314">
        <f>IF(ISBLANK(J15),"",VLOOKUP(J15,Moustique_Longueur,2))</f>
        <v>17</v>
      </c>
      <c r="L15" s="415"/>
      <c r="M15" s="470">
        <f>IF(ISBLANK(L15),"",VLOOKUP(L15,Moustique_Triple_saut,2))</f>
      </c>
      <c r="N15" s="320">
        <v>570</v>
      </c>
      <c r="O15" s="314">
        <f>IF(ISBLANK(N15),"",VLOOKUP(N15,Moustique_MB,2))</f>
        <v>16</v>
      </c>
      <c r="P15" s="320"/>
      <c r="Q15" s="321">
        <f>IF(ISBLANK(P15),"",VLOOKUP(P15,Moustique_Anneau,2))</f>
      </c>
      <c r="R15" s="322">
        <f t="shared" si="0"/>
        <v>3</v>
      </c>
      <c r="S15" s="467">
        <f t="shared" si="1"/>
        <v>46</v>
      </c>
      <c r="T15" s="323">
        <v>11</v>
      </c>
      <c r="U15" s="310"/>
      <c r="V15" s="324">
        <f t="shared" si="2"/>
      </c>
      <c r="W15" s="325">
        <f t="shared" si="3"/>
      </c>
      <c r="X15" s="325">
        <f t="shared" si="4"/>
      </c>
      <c r="Y15" s="325">
        <f t="shared" si="5"/>
      </c>
      <c r="Z15" s="325">
        <f t="shared" si="6"/>
        <v>46</v>
      </c>
      <c r="AA15" s="325">
        <f t="shared" si="7"/>
      </c>
      <c r="AB15" s="325">
        <f t="shared" si="8"/>
      </c>
      <c r="AC15" s="325">
        <f t="shared" si="9"/>
      </c>
      <c r="AD15" s="325">
        <f t="shared" si="10"/>
      </c>
      <c r="AE15" s="325">
        <f t="shared" si="11"/>
      </c>
      <c r="AF15" s="325">
        <f t="shared" si="12"/>
      </c>
      <c r="AG15" s="325">
        <f t="shared" si="13"/>
      </c>
      <c r="AH15" s="325">
        <f t="shared" si="14"/>
      </c>
      <c r="AI15" s="325">
        <f t="shared" si="15"/>
      </c>
      <c r="AJ15" s="325">
        <f t="shared" si="16"/>
      </c>
      <c r="AK15" s="325">
        <f t="shared" si="17"/>
      </c>
      <c r="AL15" s="325">
        <f t="shared" si="18"/>
      </c>
      <c r="AM15" s="325">
        <f t="shared" si="19"/>
      </c>
      <c r="AN15" s="325">
        <f t="shared" si="20"/>
      </c>
      <c r="AO15" s="326">
        <f t="shared" si="21"/>
      </c>
    </row>
    <row r="16" spans="1:41" s="337" customFormat="1" ht="12">
      <c r="A16" s="329" t="s">
        <v>371</v>
      </c>
      <c r="B16" s="329" t="s">
        <v>372</v>
      </c>
      <c r="C16" s="348" t="s">
        <v>48</v>
      </c>
      <c r="D16" s="313"/>
      <c r="E16" s="314">
        <f>IF(ISBLANK(D16),"",VLOOKUP(D16,Moustique_50_m,2))</f>
      </c>
      <c r="F16" s="315">
        <v>107</v>
      </c>
      <c r="G16" s="316">
        <f>IF(ISBLANK(F16),"",VLOOKUP(F16,Moustique_50_haies,2))</f>
        <v>14</v>
      </c>
      <c r="H16" s="317"/>
      <c r="I16" s="318">
        <f>IF(ISBLANK(H16),"",VLOOKUP(H16,Moustique_500_m,2))</f>
      </c>
      <c r="J16" s="319">
        <v>276</v>
      </c>
      <c r="K16" s="314">
        <f>IF(ISBLANK(J16),"",VLOOKUP(J16,Moustique_Longueur,2))</f>
        <v>17</v>
      </c>
      <c r="L16" s="415"/>
      <c r="M16" s="470">
        <f>IF(ISBLANK(L16),"",VLOOKUP(L16,Moustique_Triple_saut,2))</f>
      </c>
      <c r="N16" s="320">
        <v>556</v>
      </c>
      <c r="O16" s="314">
        <f>IF(ISBLANK(N16),"",VLOOKUP(N16,Moustique_MB,2))</f>
        <v>15</v>
      </c>
      <c r="P16" s="320"/>
      <c r="Q16" s="321">
        <f>IF(ISBLANK(P16),"",VLOOKUP(P16,Moustique_Anneau,2))</f>
      </c>
      <c r="R16" s="322">
        <f t="shared" si="0"/>
        <v>3</v>
      </c>
      <c r="S16" s="467">
        <f t="shared" si="1"/>
        <v>46</v>
      </c>
      <c r="T16" s="323">
        <v>11</v>
      </c>
      <c r="U16" s="310"/>
      <c r="V16" s="324">
        <f t="shared" si="2"/>
      </c>
      <c r="W16" s="325">
        <f t="shared" si="3"/>
      </c>
      <c r="X16" s="325">
        <f t="shared" si="4"/>
      </c>
      <c r="Y16" s="325">
        <f t="shared" si="5"/>
      </c>
      <c r="Z16" s="325">
        <f t="shared" si="6"/>
      </c>
      <c r="AA16" s="325">
        <f t="shared" si="7"/>
      </c>
      <c r="AB16" s="325">
        <f t="shared" si="8"/>
      </c>
      <c r="AC16" s="325">
        <f t="shared" si="9"/>
      </c>
      <c r="AD16" s="325">
        <f t="shared" si="10"/>
      </c>
      <c r="AE16" s="325">
        <f t="shared" si="11"/>
      </c>
      <c r="AF16" s="325">
        <f t="shared" si="12"/>
      </c>
      <c r="AG16" s="325">
        <f t="shared" si="13"/>
      </c>
      <c r="AH16" s="325">
        <f t="shared" si="14"/>
      </c>
      <c r="AI16" s="325">
        <f t="shared" si="15"/>
      </c>
      <c r="AJ16" s="325">
        <f t="shared" si="16"/>
      </c>
      <c r="AK16" s="325">
        <f t="shared" si="17"/>
        <v>46</v>
      </c>
      <c r="AL16" s="325">
        <f t="shared" si="18"/>
      </c>
      <c r="AM16" s="325">
        <f t="shared" si="19"/>
      </c>
      <c r="AN16" s="325">
        <f t="shared" si="20"/>
      </c>
      <c r="AO16" s="326">
        <f t="shared" si="21"/>
      </c>
    </row>
    <row r="17" spans="1:41" s="337" customFormat="1" ht="12">
      <c r="A17" s="346" t="s">
        <v>209</v>
      </c>
      <c r="B17" s="346" t="s">
        <v>164</v>
      </c>
      <c r="C17" s="346" t="s">
        <v>74</v>
      </c>
      <c r="D17" s="313"/>
      <c r="E17" s="314">
        <f>IF(ISBLANK(D17),"",VLOOKUP(D17,Moustique_50_m,2))</f>
      </c>
      <c r="F17" s="315">
        <v>108</v>
      </c>
      <c r="G17" s="316">
        <f>IF(ISBLANK(F17),"",VLOOKUP(F17,Moustique_50_haies,2))</f>
        <v>14</v>
      </c>
      <c r="H17" s="317"/>
      <c r="I17" s="318">
        <f>IF(ISBLANK(H17),"",VLOOKUP(H17,Moustique_500_m,2))</f>
      </c>
      <c r="J17" s="319">
        <v>261</v>
      </c>
      <c r="K17" s="314">
        <f>IF(ISBLANK(J17),"",VLOOKUP(J17,Moustique_Longueur,2))</f>
        <v>17</v>
      </c>
      <c r="L17" s="415"/>
      <c r="M17" s="470">
        <f>IF(ISBLANK(L17),"",VLOOKUP(L17,Moustique_Triple_saut,2))</f>
      </c>
      <c r="N17" s="320">
        <v>504</v>
      </c>
      <c r="O17" s="314">
        <f>IF(ISBLANK(N17),"",VLOOKUP(N17,Moustique_MB,2))</f>
        <v>14</v>
      </c>
      <c r="P17" s="320"/>
      <c r="Q17" s="321">
        <f>IF(ISBLANK(P17),"",VLOOKUP(P17,Moustique_Anneau,2))</f>
      </c>
      <c r="R17" s="322">
        <f t="shared" si="0"/>
        <v>3</v>
      </c>
      <c r="S17" s="467">
        <f t="shared" si="1"/>
        <v>45</v>
      </c>
      <c r="T17" s="323">
        <v>13</v>
      </c>
      <c r="U17" s="310"/>
      <c r="V17" s="324">
        <f t="shared" si="2"/>
      </c>
      <c r="W17" s="325">
        <f t="shared" si="3"/>
      </c>
      <c r="X17" s="325">
        <f t="shared" si="4"/>
      </c>
      <c r="Y17" s="325">
        <f t="shared" si="5"/>
      </c>
      <c r="Z17" s="325">
        <f t="shared" si="6"/>
      </c>
      <c r="AA17" s="325">
        <f t="shared" si="7"/>
      </c>
      <c r="AB17" s="325">
        <f t="shared" si="8"/>
      </c>
      <c r="AC17" s="325">
        <f t="shared" si="9"/>
      </c>
      <c r="AD17" s="325">
        <f t="shared" si="10"/>
      </c>
      <c r="AE17" s="325">
        <f t="shared" si="11"/>
      </c>
      <c r="AF17" s="325">
        <f t="shared" si="12"/>
        <v>45</v>
      </c>
      <c r="AG17" s="325">
        <f t="shared" si="13"/>
      </c>
      <c r="AH17" s="325">
        <f t="shared" si="14"/>
      </c>
      <c r="AI17" s="325">
        <f t="shared" si="15"/>
      </c>
      <c r="AJ17" s="325">
        <f t="shared" si="16"/>
      </c>
      <c r="AK17" s="325">
        <f t="shared" si="17"/>
      </c>
      <c r="AL17" s="325">
        <f t="shared" si="18"/>
      </c>
      <c r="AM17" s="325">
        <f t="shared" si="19"/>
      </c>
      <c r="AN17" s="325">
        <f t="shared" si="20"/>
      </c>
      <c r="AO17" s="326">
        <f t="shared" si="21"/>
      </c>
    </row>
    <row r="18" spans="1:41" s="337" customFormat="1" ht="12">
      <c r="A18" s="346" t="s">
        <v>584</v>
      </c>
      <c r="B18" s="346" t="s">
        <v>585</v>
      </c>
      <c r="C18" s="345" t="s">
        <v>44</v>
      </c>
      <c r="D18" s="313"/>
      <c r="E18" s="314">
        <f>IF(ISBLANK(D18),"",VLOOKUP(D18,Moustique_50_m,2))</f>
      </c>
      <c r="F18" s="315">
        <v>111</v>
      </c>
      <c r="G18" s="316">
        <f>IF(ISBLANK(F18),"",VLOOKUP(F18,Moustique_50_haies,2))</f>
        <v>13</v>
      </c>
      <c r="H18" s="317"/>
      <c r="I18" s="318">
        <f>IF(ISBLANK(H18),"",VLOOKUP(H18,Moustique_500_m,2))</f>
      </c>
      <c r="J18" s="319">
        <v>294</v>
      </c>
      <c r="K18" s="314">
        <f>IF(ISBLANK(J18),"",VLOOKUP(J18,Moustique_Longueur,2))</f>
        <v>18</v>
      </c>
      <c r="L18" s="415"/>
      <c r="M18" s="470">
        <f>IF(ISBLANK(L18),"",VLOOKUP(L18,Moustique_Triple_saut,2))</f>
      </c>
      <c r="N18" s="320">
        <v>518</v>
      </c>
      <c r="O18" s="314">
        <f>IF(ISBLANK(N18),"",VLOOKUP(N18,Moustique_MB,2))</f>
        <v>14</v>
      </c>
      <c r="P18" s="320"/>
      <c r="Q18" s="321">
        <f>IF(ISBLANK(P18),"",VLOOKUP(P18,Moustique_Anneau,2))</f>
      </c>
      <c r="R18" s="322">
        <f t="shared" si="0"/>
        <v>3</v>
      </c>
      <c r="S18" s="467">
        <f t="shared" si="1"/>
        <v>45</v>
      </c>
      <c r="T18" s="323">
        <v>13</v>
      </c>
      <c r="U18" s="310"/>
      <c r="V18" s="324">
        <f t="shared" si="2"/>
      </c>
      <c r="W18" s="325">
        <f t="shared" si="3"/>
      </c>
      <c r="X18" s="325">
        <f t="shared" si="4"/>
        <v>45</v>
      </c>
      <c r="Y18" s="325">
        <f t="shared" si="5"/>
      </c>
      <c r="Z18" s="325">
        <f t="shared" si="6"/>
      </c>
      <c r="AA18" s="325">
        <f t="shared" si="7"/>
      </c>
      <c r="AB18" s="325">
        <f t="shared" si="8"/>
      </c>
      <c r="AC18" s="325">
        <f t="shared" si="9"/>
      </c>
      <c r="AD18" s="325">
        <f t="shared" si="10"/>
      </c>
      <c r="AE18" s="325">
        <f t="shared" si="11"/>
      </c>
      <c r="AF18" s="325">
        <f t="shared" si="12"/>
      </c>
      <c r="AG18" s="325">
        <f t="shared" si="13"/>
      </c>
      <c r="AH18" s="325">
        <f t="shared" si="14"/>
      </c>
      <c r="AI18" s="325">
        <f t="shared" si="15"/>
      </c>
      <c r="AJ18" s="325">
        <f t="shared" si="16"/>
      </c>
      <c r="AK18" s="325">
        <f t="shared" si="17"/>
      </c>
      <c r="AL18" s="325">
        <f t="shared" si="18"/>
      </c>
      <c r="AM18" s="325">
        <f t="shared" si="19"/>
      </c>
      <c r="AN18" s="325">
        <f t="shared" si="20"/>
      </c>
      <c r="AO18" s="326">
        <f t="shared" si="21"/>
      </c>
    </row>
    <row r="19" spans="1:41" s="337" customFormat="1" ht="12">
      <c r="A19" s="345" t="s">
        <v>455</v>
      </c>
      <c r="B19" s="345" t="s">
        <v>180</v>
      </c>
      <c r="C19" s="346" t="s">
        <v>64</v>
      </c>
      <c r="D19" s="313"/>
      <c r="E19" s="314">
        <f>IF(ISBLANK(D19),"",VLOOKUP(D19,Moustique_50_m,2))</f>
      </c>
      <c r="F19" s="315">
        <v>110</v>
      </c>
      <c r="G19" s="316">
        <f>IF(ISBLANK(F19),"",VLOOKUP(F19,Moustique_50_haies,2))</f>
        <v>14</v>
      </c>
      <c r="H19" s="317"/>
      <c r="I19" s="318">
        <f>IF(ISBLANK(H19),"",VLOOKUP(H19,Moustique_500_m,2))</f>
      </c>
      <c r="J19" s="319">
        <v>240</v>
      </c>
      <c r="K19" s="314">
        <f>IF(ISBLANK(J19),"",VLOOKUP(J19,Moustique_Longueur,2))</f>
        <v>16</v>
      </c>
      <c r="L19" s="415"/>
      <c r="M19" s="470">
        <f>IF(ISBLANK(L19),"",VLOOKUP(L19,Moustique_Triple_saut,2))</f>
      </c>
      <c r="N19" s="320">
        <v>500</v>
      </c>
      <c r="O19" s="314">
        <f>IF(ISBLANK(N19),"",VLOOKUP(N19,Moustique_MB,2))</f>
        <v>14</v>
      </c>
      <c r="P19" s="320"/>
      <c r="Q19" s="321">
        <f>IF(ISBLANK(P19),"",VLOOKUP(P19,Moustique_Anneau,2))</f>
      </c>
      <c r="R19" s="322">
        <f t="shared" si="0"/>
        <v>3</v>
      </c>
      <c r="S19" s="467">
        <f t="shared" si="1"/>
        <v>44</v>
      </c>
      <c r="T19" s="323">
        <v>15</v>
      </c>
      <c r="U19" s="310"/>
      <c r="V19" s="324">
        <f t="shared" si="2"/>
      </c>
      <c r="W19" s="325">
        <f t="shared" si="3"/>
        <v>44</v>
      </c>
      <c r="X19" s="325">
        <f t="shared" si="4"/>
      </c>
      <c r="Y19" s="325">
        <f t="shared" si="5"/>
      </c>
      <c r="Z19" s="325">
        <f t="shared" si="6"/>
      </c>
      <c r="AA19" s="325">
        <f t="shared" si="7"/>
      </c>
      <c r="AB19" s="325">
        <f t="shared" si="8"/>
      </c>
      <c r="AC19" s="325">
        <f t="shared" si="9"/>
      </c>
      <c r="AD19" s="325">
        <f t="shared" si="10"/>
      </c>
      <c r="AE19" s="325">
        <f t="shared" si="11"/>
      </c>
      <c r="AF19" s="325">
        <f t="shared" si="12"/>
      </c>
      <c r="AG19" s="325">
        <f t="shared" si="13"/>
      </c>
      <c r="AH19" s="325">
        <f t="shared" si="14"/>
      </c>
      <c r="AI19" s="325">
        <f t="shared" si="15"/>
      </c>
      <c r="AJ19" s="325">
        <f t="shared" si="16"/>
      </c>
      <c r="AK19" s="325">
        <f t="shared" si="17"/>
      </c>
      <c r="AL19" s="325">
        <f t="shared" si="18"/>
      </c>
      <c r="AM19" s="325">
        <f t="shared" si="19"/>
      </c>
      <c r="AN19" s="325">
        <f t="shared" si="20"/>
      </c>
      <c r="AO19" s="326">
        <f t="shared" si="21"/>
      </c>
    </row>
    <row r="20" spans="1:41" s="337" customFormat="1" ht="15" customHeight="1">
      <c r="A20" s="345" t="s">
        <v>487</v>
      </c>
      <c r="B20" s="345" t="s">
        <v>541</v>
      </c>
      <c r="C20" s="346" t="s">
        <v>58</v>
      </c>
      <c r="D20" s="313"/>
      <c r="E20" s="314">
        <f>IF(ISBLANK(D20),"",VLOOKUP(D20,Moustique_50_m,2))</f>
      </c>
      <c r="F20" s="315">
        <v>108</v>
      </c>
      <c r="G20" s="316">
        <f>IF(ISBLANK(F20),"",VLOOKUP(F20,Moustique_50_haies,2))</f>
        <v>14</v>
      </c>
      <c r="H20" s="317"/>
      <c r="I20" s="318">
        <f>IF(ISBLANK(H20),"",VLOOKUP(H20,Moustique_500_m,2))</f>
      </c>
      <c r="J20" s="319">
        <v>301</v>
      </c>
      <c r="K20" s="314">
        <f>IF(ISBLANK(J20),"",VLOOKUP(J20,Moustique_Longueur,2))</f>
        <v>19</v>
      </c>
      <c r="L20" s="415"/>
      <c r="M20" s="470">
        <f>IF(ISBLANK(L20),"",VLOOKUP(L20,Moustique_Triple_saut,2))</f>
      </c>
      <c r="N20" s="320">
        <v>432</v>
      </c>
      <c r="O20" s="314">
        <f>IF(ISBLANK(N20),"",VLOOKUP(N20,Moustique_MB,2))</f>
        <v>11</v>
      </c>
      <c r="P20" s="320"/>
      <c r="Q20" s="321">
        <f>IF(ISBLANK(P20),"",VLOOKUP(P20,Moustique_Anneau,2))</f>
      </c>
      <c r="R20" s="322">
        <f t="shared" si="0"/>
        <v>3</v>
      </c>
      <c r="S20" s="467">
        <f t="shared" si="1"/>
        <v>44</v>
      </c>
      <c r="T20" s="323">
        <v>15</v>
      </c>
      <c r="U20" s="310"/>
      <c r="V20" s="324">
        <f t="shared" si="2"/>
      </c>
      <c r="W20" s="325">
        <f t="shared" si="3"/>
      </c>
      <c r="X20" s="325">
        <f t="shared" si="4"/>
      </c>
      <c r="Y20" s="325">
        <f t="shared" si="5"/>
      </c>
      <c r="Z20" s="325">
        <f t="shared" si="6"/>
      </c>
      <c r="AA20" s="325">
        <f t="shared" si="7"/>
      </c>
      <c r="AB20" s="325">
        <f t="shared" si="8"/>
      </c>
      <c r="AC20" s="325">
        <f t="shared" si="9"/>
      </c>
      <c r="AD20" s="325">
        <f t="shared" si="10"/>
      </c>
      <c r="AE20" s="325">
        <f t="shared" si="11"/>
      </c>
      <c r="AF20" s="325">
        <f t="shared" si="12"/>
      </c>
      <c r="AG20" s="325">
        <f t="shared" si="13"/>
      </c>
      <c r="AH20" s="325">
        <f t="shared" si="14"/>
      </c>
      <c r="AI20" s="325">
        <f t="shared" si="15"/>
        <v>44</v>
      </c>
      <c r="AJ20" s="325">
        <f t="shared" si="16"/>
      </c>
      <c r="AK20" s="325">
        <f t="shared" si="17"/>
      </c>
      <c r="AL20" s="325">
        <f t="shared" si="18"/>
      </c>
      <c r="AM20" s="325">
        <f t="shared" si="19"/>
      </c>
      <c r="AN20" s="325">
        <f t="shared" si="20"/>
      </c>
      <c r="AO20" s="326">
        <f t="shared" si="21"/>
      </c>
    </row>
    <row r="21" spans="1:41" s="337" customFormat="1" ht="12">
      <c r="A21" s="329" t="s">
        <v>377</v>
      </c>
      <c r="B21" s="329" t="s">
        <v>378</v>
      </c>
      <c r="C21" s="348" t="s">
        <v>48</v>
      </c>
      <c r="D21" s="313"/>
      <c r="E21" s="314">
        <f>IF(ISBLANK(D21),"",VLOOKUP(D21,Moustique_50_m,2))</f>
      </c>
      <c r="F21" s="315">
        <v>114</v>
      </c>
      <c r="G21" s="316">
        <f>IF(ISBLANK(F21),"",VLOOKUP(F21,Moustique_50_haies,2))</f>
        <v>13</v>
      </c>
      <c r="H21" s="317"/>
      <c r="I21" s="318">
        <f>IF(ISBLANK(H21),"",VLOOKUP(H21,Moustique_500_m,2))</f>
      </c>
      <c r="J21" s="319">
        <v>244</v>
      </c>
      <c r="K21" s="314">
        <f>IF(ISBLANK(J21),"",VLOOKUP(J21,Moustique_Longueur,2))</f>
        <v>16</v>
      </c>
      <c r="L21" s="415"/>
      <c r="M21" s="470">
        <f>IF(ISBLANK(L21),"",VLOOKUP(L21,Moustique_Triple_saut,2))</f>
      </c>
      <c r="N21" s="320">
        <v>544</v>
      </c>
      <c r="O21" s="314">
        <f>IF(ISBLANK(N21),"",VLOOKUP(N21,Moustique_MB,2))</f>
        <v>15</v>
      </c>
      <c r="P21" s="320"/>
      <c r="Q21" s="321">
        <f>IF(ISBLANK(P21),"",VLOOKUP(P21,Moustique_Anneau,2))</f>
      </c>
      <c r="R21" s="322">
        <f t="shared" si="0"/>
        <v>3</v>
      </c>
      <c r="S21" s="467">
        <f t="shared" si="1"/>
        <v>44</v>
      </c>
      <c r="T21" s="323">
        <v>15</v>
      </c>
      <c r="U21" s="310"/>
      <c r="V21" s="324">
        <f t="shared" si="2"/>
      </c>
      <c r="W21" s="325">
        <f t="shared" si="3"/>
      </c>
      <c r="X21" s="325">
        <f t="shared" si="4"/>
      </c>
      <c r="Y21" s="325">
        <f t="shared" si="5"/>
      </c>
      <c r="Z21" s="325">
        <f t="shared" si="6"/>
      </c>
      <c r="AA21" s="325">
        <f t="shared" si="7"/>
      </c>
      <c r="AB21" s="325">
        <f t="shared" si="8"/>
      </c>
      <c r="AC21" s="325">
        <f t="shared" si="9"/>
      </c>
      <c r="AD21" s="325">
        <f t="shared" si="10"/>
      </c>
      <c r="AE21" s="325">
        <f t="shared" si="11"/>
      </c>
      <c r="AF21" s="325">
        <f t="shared" si="12"/>
      </c>
      <c r="AG21" s="325">
        <f t="shared" si="13"/>
      </c>
      <c r="AH21" s="325">
        <f t="shared" si="14"/>
      </c>
      <c r="AI21" s="325">
        <f t="shared" si="15"/>
      </c>
      <c r="AJ21" s="325">
        <f t="shared" si="16"/>
      </c>
      <c r="AK21" s="325">
        <f t="shared" si="17"/>
        <v>44</v>
      </c>
      <c r="AL21" s="325">
        <f t="shared" si="18"/>
      </c>
      <c r="AM21" s="325">
        <f t="shared" si="19"/>
      </c>
      <c r="AN21" s="325">
        <f t="shared" si="20"/>
      </c>
      <c r="AO21" s="326">
        <f t="shared" si="21"/>
      </c>
    </row>
    <row r="22" spans="1:41" s="337" customFormat="1" ht="12">
      <c r="A22" s="345" t="s">
        <v>542</v>
      </c>
      <c r="B22" s="345" t="s">
        <v>543</v>
      </c>
      <c r="C22" s="346" t="s">
        <v>58</v>
      </c>
      <c r="D22" s="313"/>
      <c r="E22" s="314">
        <f>IF(ISBLANK(D22),"",VLOOKUP(D22,Moustique_50_m,2))</f>
      </c>
      <c r="F22" s="315">
        <v>115</v>
      </c>
      <c r="G22" s="316">
        <f>IF(ISBLANK(F22),"",VLOOKUP(F22,Moustique_50_haies,2))</f>
        <v>12</v>
      </c>
      <c r="H22" s="317"/>
      <c r="I22" s="318">
        <f>IF(ISBLANK(H22),"",VLOOKUP(H22,Moustique_500_m,2))</f>
      </c>
      <c r="J22" s="319">
        <v>312</v>
      </c>
      <c r="K22" s="314">
        <f>IF(ISBLANK(J22),"",VLOOKUP(J22,Moustique_Longueur,2))</f>
        <v>19</v>
      </c>
      <c r="L22" s="415"/>
      <c r="M22" s="470">
        <f>IF(ISBLANK(L22),"",VLOOKUP(L22,Moustique_Triple_saut,2))</f>
      </c>
      <c r="N22" s="320">
        <v>456</v>
      </c>
      <c r="O22" s="314">
        <f>IF(ISBLANK(N22),"",VLOOKUP(N22,Moustique_MB,2))</f>
        <v>12</v>
      </c>
      <c r="P22" s="320"/>
      <c r="Q22" s="321">
        <f>IF(ISBLANK(P22),"",VLOOKUP(P22,Moustique_Anneau,2))</f>
      </c>
      <c r="R22" s="322">
        <f t="shared" si="0"/>
        <v>3</v>
      </c>
      <c r="S22" s="467">
        <f t="shared" si="1"/>
        <v>43</v>
      </c>
      <c r="T22" s="323">
        <v>18</v>
      </c>
      <c r="U22" s="310"/>
      <c r="V22" s="324">
        <f t="shared" si="2"/>
      </c>
      <c r="W22" s="325">
        <f t="shared" si="3"/>
      </c>
      <c r="X22" s="325">
        <f t="shared" si="4"/>
      </c>
      <c r="Y22" s="325">
        <f t="shared" si="5"/>
      </c>
      <c r="Z22" s="325">
        <f t="shared" si="6"/>
      </c>
      <c r="AA22" s="325">
        <f t="shared" si="7"/>
      </c>
      <c r="AB22" s="325">
        <f t="shared" si="8"/>
      </c>
      <c r="AC22" s="325">
        <f t="shared" si="9"/>
      </c>
      <c r="AD22" s="325">
        <f t="shared" si="10"/>
      </c>
      <c r="AE22" s="325">
        <f t="shared" si="11"/>
      </c>
      <c r="AF22" s="325">
        <f t="shared" si="12"/>
      </c>
      <c r="AG22" s="325">
        <f t="shared" si="13"/>
      </c>
      <c r="AH22" s="325">
        <f t="shared" si="14"/>
      </c>
      <c r="AI22" s="325">
        <f t="shared" si="15"/>
        <v>43</v>
      </c>
      <c r="AJ22" s="325">
        <f t="shared" si="16"/>
      </c>
      <c r="AK22" s="325">
        <f t="shared" si="17"/>
      </c>
      <c r="AL22" s="325">
        <f t="shared" si="18"/>
      </c>
      <c r="AM22" s="325">
        <f t="shared" si="19"/>
      </c>
      <c r="AN22" s="325">
        <f t="shared" si="20"/>
      </c>
      <c r="AO22" s="326">
        <f t="shared" si="21"/>
      </c>
    </row>
    <row r="23" spans="1:41" s="337" customFormat="1" ht="12">
      <c r="A23" s="346" t="s">
        <v>783</v>
      </c>
      <c r="B23" s="346" t="s">
        <v>784</v>
      </c>
      <c r="C23" s="346" t="s">
        <v>74</v>
      </c>
      <c r="D23" s="313"/>
      <c r="E23" s="314">
        <f>IF(ISBLANK(D23),"",VLOOKUP(D23,Moustique_50_m,2))</f>
      </c>
      <c r="F23" s="315">
        <v>109</v>
      </c>
      <c r="G23" s="316">
        <f>IF(ISBLANK(F23),"",VLOOKUP(F23,Moustique_50_haies,2))</f>
        <v>14</v>
      </c>
      <c r="H23" s="317"/>
      <c r="I23" s="318">
        <f>IF(ISBLANK(H23),"",VLOOKUP(H23,Moustique_500_m,2))</f>
      </c>
      <c r="J23" s="319">
        <v>273</v>
      </c>
      <c r="K23" s="314">
        <f>IF(ISBLANK(J23),"",VLOOKUP(J23,Moustique_Longueur,2))</f>
        <v>17</v>
      </c>
      <c r="L23" s="415"/>
      <c r="M23" s="470">
        <f>IF(ISBLANK(L23),"",VLOOKUP(L23,Moustique_Triple_saut,2))</f>
      </c>
      <c r="N23" s="320">
        <v>400</v>
      </c>
      <c r="O23" s="314">
        <f>IF(ISBLANK(N23),"",VLOOKUP(N23,Moustique_MB,2))</f>
        <v>10</v>
      </c>
      <c r="P23" s="320"/>
      <c r="Q23" s="321">
        <f>IF(ISBLANK(P23),"",VLOOKUP(P23,Moustique_Anneau,2))</f>
      </c>
      <c r="R23" s="322">
        <f t="shared" si="0"/>
        <v>3</v>
      </c>
      <c r="S23" s="467">
        <f t="shared" si="1"/>
        <v>41</v>
      </c>
      <c r="T23" s="323">
        <v>19</v>
      </c>
      <c r="U23" s="310"/>
      <c r="V23" s="324">
        <f t="shared" si="2"/>
      </c>
      <c r="W23" s="325">
        <f t="shared" si="3"/>
      </c>
      <c r="X23" s="325">
        <f t="shared" si="4"/>
      </c>
      <c r="Y23" s="325">
        <f t="shared" si="5"/>
      </c>
      <c r="Z23" s="325">
        <f t="shared" si="6"/>
      </c>
      <c r="AA23" s="325">
        <f t="shared" si="7"/>
      </c>
      <c r="AB23" s="325">
        <f t="shared" si="8"/>
      </c>
      <c r="AC23" s="325">
        <f t="shared" si="9"/>
      </c>
      <c r="AD23" s="325">
        <f t="shared" si="10"/>
      </c>
      <c r="AE23" s="325">
        <f t="shared" si="11"/>
      </c>
      <c r="AF23" s="325">
        <f t="shared" si="12"/>
        <v>41</v>
      </c>
      <c r="AG23" s="325">
        <f t="shared" si="13"/>
      </c>
      <c r="AH23" s="325">
        <f t="shared" si="14"/>
      </c>
      <c r="AI23" s="325">
        <f t="shared" si="15"/>
      </c>
      <c r="AJ23" s="325">
        <f t="shared" si="16"/>
      </c>
      <c r="AK23" s="325">
        <f t="shared" si="17"/>
      </c>
      <c r="AL23" s="325">
        <f t="shared" si="18"/>
      </c>
      <c r="AM23" s="325">
        <f t="shared" si="19"/>
      </c>
      <c r="AN23" s="325">
        <f t="shared" si="20"/>
      </c>
      <c r="AO23" s="326">
        <f t="shared" si="21"/>
      </c>
    </row>
    <row r="24" spans="1:41" s="337" customFormat="1" ht="12">
      <c r="A24" s="329" t="s">
        <v>367</v>
      </c>
      <c r="B24" s="329" t="s">
        <v>368</v>
      </c>
      <c r="C24" s="348" t="s">
        <v>48</v>
      </c>
      <c r="D24" s="313"/>
      <c r="E24" s="314">
        <f>IF(ISBLANK(D24),"",VLOOKUP(D24,Moustique_50_m,2))</f>
      </c>
      <c r="F24" s="315">
        <v>125</v>
      </c>
      <c r="G24" s="316">
        <f>IF(ISBLANK(F24),"",VLOOKUP(F24,Moustique_50_haies,2))</f>
        <v>10</v>
      </c>
      <c r="H24" s="317"/>
      <c r="I24" s="318">
        <f>IF(ISBLANK(H24),"",VLOOKUP(H24,Moustique_500_m,2))</f>
      </c>
      <c r="J24" s="319">
        <v>245</v>
      </c>
      <c r="K24" s="314">
        <f>IF(ISBLANK(J24),"",VLOOKUP(J24,Moustique_Longueur,2))</f>
        <v>16</v>
      </c>
      <c r="L24" s="412"/>
      <c r="M24" s="412"/>
      <c r="N24" s="320">
        <v>500</v>
      </c>
      <c r="O24" s="314">
        <f>IF(ISBLANK(N24),"",VLOOKUP(N24,Moustique_MB,2))</f>
        <v>14</v>
      </c>
      <c r="P24" s="320"/>
      <c r="Q24" s="321">
        <f>IF(ISBLANK(P24),"",VLOOKUP(P24,Moustique_Anneau,2))</f>
      </c>
      <c r="R24" s="322">
        <f t="shared" si="0"/>
        <v>3</v>
      </c>
      <c r="S24" s="467">
        <f t="shared" si="1"/>
        <v>40</v>
      </c>
      <c r="T24" s="323">
        <v>20</v>
      </c>
      <c r="U24" s="310"/>
      <c r="V24" s="324">
        <f t="shared" si="2"/>
      </c>
      <c r="W24" s="325">
        <f t="shared" si="3"/>
      </c>
      <c r="X24" s="325">
        <f t="shared" si="4"/>
      </c>
      <c r="Y24" s="325">
        <f t="shared" si="5"/>
      </c>
      <c r="Z24" s="325">
        <f t="shared" si="6"/>
      </c>
      <c r="AA24" s="325">
        <f t="shared" si="7"/>
      </c>
      <c r="AB24" s="325">
        <f t="shared" si="8"/>
      </c>
      <c r="AC24" s="325">
        <f t="shared" si="9"/>
      </c>
      <c r="AD24" s="325">
        <f t="shared" si="10"/>
      </c>
      <c r="AE24" s="325">
        <f t="shared" si="11"/>
      </c>
      <c r="AF24" s="325">
        <f t="shared" si="12"/>
      </c>
      <c r="AG24" s="325">
        <f t="shared" si="13"/>
      </c>
      <c r="AH24" s="325">
        <f t="shared" si="14"/>
      </c>
      <c r="AI24" s="325">
        <f t="shared" si="15"/>
      </c>
      <c r="AJ24" s="325">
        <f t="shared" si="16"/>
      </c>
      <c r="AK24" s="325">
        <f t="shared" si="17"/>
        <v>40</v>
      </c>
      <c r="AL24" s="325">
        <f t="shared" si="18"/>
      </c>
      <c r="AM24" s="325">
        <f t="shared" si="19"/>
      </c>
      <c r="AN24" s="325">
        <f t="shared" si="20"/>
      </c>
      <c r="AO24" s="326">
        <f t="shared" si="21"/>
      </c>
    </row>
    <row r="25" spans="1:41" s="337" customFormat="1" ht="12">
      <c r="A25" s="330" t="s">
        <v>325</v>
      </c>
      <c r="B25" s="330" t="s">
        <v>254</v>
      </c>
      <c r="C25" s="346" t="s">
        <v>46</v>
      </c>
      <c r="D25" s="313"/>
      <c r="E25" s="314">
        <f>IF(ISBLANK(D25),"",VLOOKUP(D25,Moustique_50_m,2))</f>
      </c>
      <c r="F25" s="315">
        <v>111</v>
      </c>
      <c r="G25" s="316">
        <f>IF(ISBLANK(F25),"",VLOOKUP(F25,Moustique_50_haies,2))</f>
        <v>13</v>
      </c>
      <c r="H25" s="317"/>
      <c r="I25" s="318">
        <f>IF(ISBLANK(H25),"",VLOOKUP(H25,Moustique_500_m,2))</f>
      </c>
      <c r="J25" s="319">
        <v>253</v>
      </c>
      <c r="K25" s="314">
        <f>IF(ISBLANK(J25),"",VLOOKUP(J25,Moustique_Longueur,2))</f>
        <v>16</v>
      </c>
      <c r="L25" s="412"/>
      <c r="M25" s="412"/>
      <c r="N25" s="320">
        <v>420</v>
      </c>
      <c r="O25" s="314">
        <f>IF(ISBLANK(N25),"",VLOOKUP(N25,Moustique_MB,2))</f>
        <v>11</v>
      </c>
      <c r="P25" s="320"/>
      <c r="Q25" s="321">
        <f>IF(ISBLANK(P25),"",VLOOKUP(P25,Moustique_Anneau,2))</f>
      </c>
      <c r="R25" s="322">
        <f t="shared" si="0"/>
        <v>3</v>
      </c>
      <c r="S25" s="467">
        <f t="shared" si="1"/>
        <v>40</v>
      </c>
      <c r="T25" s="323">
        <v>20</v>
      </c>
      <c r="U25" s="310"/>
      <c r="V25" s="324">
        <f t="shared" si="2"/>
      </c>
      <c r="W25" s="325">
        <f t="shared" si="3"/>
      </c>
      <c r="X25" s="325">
        <f t="shared" si="4"/>
      </c>
      <c r="Y25" s="325">
        <f t="shared" si="5"/>
      </c>
      <c r="Z25" s="325">
        <f t="shared" si="6"/>
      </c>
      <c r="AA25" s="325">
        <f t="shared" si="7"/>
      </c>
      <c r="AB25" s="325">
        <f t="shared" si="8"/>
      </c>
      <c r="AC25" s="325">
        <f t="shared" si="9"/>
      </c>
      <c r="AD25" s="325">
        <f t="shared" si="10"/>
      </c>
      <c r="AE25" s="325">
        <f t="shared" si="11"/>
      </c>
      <c r="AF25" s="325">
        <f t="shared" si="12"/>
      </c>
      <c r="AG25" s="325">
        <f t="shared" si="13"/>
      </c>
      <c r="AH25" s="325">
        <f t="shared" si="14"/>
      </c>
      <c r="AI25" s="325">
        <f t="shared" si="15"/>
      </c>
      <c r="AJ25" s="325">
        <f t="shared" si="16"/>
      </c>
      <c r="AK25" s="325">
        <f t="shared" si="17"/>
      </c>
      <c r="AL25" s="325">
        <f t="shared" si="18"/>
      </c>
      <c r="AM25" s="325">
        <f t="shared" si="19"/>
        <v>40</v>
      </c>
      <c r="AN25" s="325">
        <f t="shared" si="20"/>
      </c>
      <c r="AO25" s="326">
        <f t="shared" si="21"/>
      </c>
    </row>
    <row r="26" spans="1:41" s="337" customFormat="1" ht="12">
      <c r="A26" s="330" t="s">
        <v>321</v>
      </c>
      <c r="B26" s="330" t="s">
        <v>323</v>
      </c>
      <c r="C26" s="346" t="s">
        <v>46</v>
      </c>
      <c r="D26" s="313"/>
      <c r="E26" s="314">
        <f>IF(ISBLANK(D26),"",VLOOKUP(D26,Moustique_50_m,2))</f>
      </c>
      <c r="F26" s="315">
        <v>115</v>
      </c>
      <c r="G26" s="316">
        <f>IF(ISBLANK(F26),"",VLOOKUP(F26,Moustique_50_haies,2))</f>
        <v>12</v>
      </c>
      <c r="H26" s="317"/>
      <c r="I26" s="318">
        <f>IF(ISBLANK(H26),"",VLOOKUP(H26,Moustique_500_m,2))</f>
      </c>
      <c r="J26" s="319">
        <v>233</v>
      </c>
      <c r="K26" s="314">
        <f>IF(ISBLANK(J26),"",VLOOKUP(J26,Moustique_Longueur,2))</f>
        <v>15</v>
      </c>
      <c r="L26" s="412"/>
      <c r="M26" s="412"/>
      <c r="N26" s="320">
        <v>460</v>
      </c>
      <c r="O26" s="314">
        <f>IF(ISBLANK(N26),"",VLOOKUP(N26,Moustique_MB,2))</f>
        <v>12</v>
      </c>
      <c r="P26" s="320"/>
      <c r="Q26" s="321">
        <f>IF(ISBLANK(P26),"",VLOOKUP(P26,Moustique_Anneau,2))</f>
      </c>
      <c r="R26" s="322">
        <f t="shared" si="0"/>
        <v>3</v>
      </c>
      <c r="S26" s="467">
        <f t="shared" si="1"/>
        <v>39</v>
      </c>
      <c r="T26" s="323">
        <v>22</v>
      </c>
      <c r="U26" s="310"/>
      <c r="V26" s="324">
        <f t="shared" si="2"/>
      </c>
      <c r="W26" s="325">
        <f t="shared" si="3"/>
      </c>
      <c r="X26" s="325">
        <f t="shared" si="4"/>
      </c>
      <c r="Y26" s="325">
        <f t="shared" si="5"/>
      </c>
      <c r="Z26" s="325">
        <f t="shared" si="6"/>
      </c>
      <c r="AA26" s="325">
        <f t="shared" si="7"/>
      </c>
      <c r="AB26" s="325">
        <f t="shared" si="8"/>
      </c>
      <c r="AC26" s="325">
        <f t="shared" si="9"/>
      </c>
      <c r="AD26" s="325">
        <f t="shared" si="10"/>
      </c>
      <c r="AE26" s="325">
        <f t="shared" si="11"/>
      </c>
      <c r="AF26" s="325">
        <f t="shared" si="12"/>
      </c>
      <c r="AG26" s="325">
        <f t="shared" si="13"/>
      </c>
      <c r="AH26" s="325">
        <f t="shared" si="14"/>
      </c>
      <c r="AI26" s="325">
        <f t="shared" si="15"/>
      </c>
      <c r="AJ26" s="325">
        <f t="shared" si="16"/>
      </c>
      <c r="AK26" s="325">
        <f t="shared" si="17"/>
      </c>
      <c r="AL26" s="325">
        <f t="shared" si="18"/>
      </c>
      <c r="AM26" s="325">
        <f t="shared" si="19"/>
        <v>39</v>
      </c>
      <c r="AN26" s="325">
        <f t="shared" si="20"/>
      </c>
      <c r="AO26" s="326">
        <f t="shared" si="21"/>
      </c>
    </row>
    <row r="27" spans="1:41" s="337" customFormat="1" ht="15" customHeight="1">
      <c r="A27" s="345" t="s">
        <v>145</v>
      </c>
      <c r="B27" s="345" t="s">
        <v>89</v>
      </c>
      <c r="C27" s="346" t="s">
        <v>77</v>
      </c>
      <c r="D27" s="313"/>
      <c r="E27" s="314">
        <f>IF(ISBLANK(D27),"",VLOOKUP(D27,Moustique_50_m,2))</f>
      </c>
      <c r="F27" s="315">
        <v>114</v>
      </c>
      <c r="G27" s="316">
        <f>IF(ISBLANK(F27),"",VLOOKUP(F27,Moustique_50_haies,2))</f>
        <v>13</v>
      </c>
      <c r="H27" s="317"/>
      <c r="I27" s="318">
        <f>IF(ISBLANK(H27),"",VLOOKUP(H27,Moustique_500_m,2))</f>
      </c>
      <c r="J27" s="319">
        <v>240</v>
      </c>
      <c r="K27" s="314">
        <f>IF(ISBLANK(J27),"",VLOOKUP(J27,Moustique_Longueur,2))</f>
        <v>16</v>
      </c>
      <c r="L27" s="415"/>
      <c r="M27" s="470">
        <f>IF(ISBLANK(L27),"",VLOOKUP(L27,Moustique_Triple_saut,2))</f>
      </c>
      <c r="N27" s="320">
        <v>380</v>
      </c>
      <c r="O27" s="314">
        <f>IF(ISBLANK(N27),"",VLOOKUP(N27,Moustique_MB,2))</f>
        <v>10</v>
      </c>
      <c r="P27" s="320"/>
      <c r="Q27" s="321">
        <f>IF(ISBLANK(P27),"",VLOOKUP(P27,Moustique_Anneau,2))</f>
      </c>
      <c r="R27" s="322">
        <f t="shared" si="0"/>
        <v>3</v>
      </c>
      <c r="S27" s="467">
        <f t="shared" si="1"/>
        <v>39</v>
      </c>
      <c r="T27" s="323">
        <v>22</v>
      </c>
      <c r="U27" s="310"/>
      <c r="V27" s="324">
        <f t="shared" si="2"/>
      </c>
      <c r="W27" s="325">
        <f t="shared" si="3"/>
      </c>
      <c r="X27" s="325">
        <f t="shared" si="4"/>
      </c>
      <c r="Y27" s="325">
        <f t="shared" si="5"/>
      </c>
      <c r="Z27" s="325">
        <f t="shared" si="6"/>
        <v>39</v>
      </c>
      <c r="AA27" s="325">
        <f t="shared" si="7"/>
      </c>
      <c r="AB27" s="325">
        <f t="shared" si="8"/>
      </c>
      <c r="AC27" s="325">
        <f t="shared" si="9"/>
      </c>
      <c r="AD27" s="325">
        <f t="shared" si="10"/>
      </c>
      <c r="AE27" s="325">
        <f t="shared" si="11"/>
      </c>
      <c r="AF27" s="325">
        <f t="shared" si="12"/>
      </c>
      <c r="AG27" s="325">
        <f t="shared" si="13"/>
      </c>
      <c r="AH27" s="325">
        <f t="shared" si="14"/>
      </c>
      <c r="AI27" s="325">
        <f t="shared" si="15"/>
      </c>
      <c r="AJ27" s="325">
        <f t="shared" si="16"/>
      </c>
      <c r="AK27" s="325">
        <f t="shared" si="17"/>
      </c>
      <c r="AL27" s="325">
        <f t="shared" si="18"/>
      </c>
      <c r="AM27" s="325">
        <f t="shared" si="19"/>
      </c>
      <c r="AN27" s="325">
        <f t="shared" si="20"/>
      </c>
      <c r="AO27" s="326">
        <f t="shared" si="21"/>
      </c>
    </row>
    <row r="28" spans="1:41" s="337" customFormat="1" ht="12">
      <c r="A28" s="346" t="s">
        <v>536</v>
      </c>
      <c r="B28" s="346" t="s">
        <v>537</v>
      </c>
      <c r="C28" s="345" t="s">
        <v>44</v>
      </c>
      <c r="D28" s="313"/>
      <c r="E28" s="314">
        <f>IF(ISBLANK(D28),"",VLOOKUP(D28,Moustique_50_m,2))</f>
      </c>
      <c r="F28" s="315">
        <v>111</v>
      </c>
      <c r="G28" s="316">
        <f>IF(ISBLANK(F28),"",VLOOKUP(F28,Moustique_50_haies,2))</f>
        <v>13</v>
      </c>
      <c r="H28" s="317"/>
      <c r="I28" s="318">
        <f>IF(ISBLANK(H28),"",VLOOKUP(H28,Moustique_500_m,2))</f>
      </c>
      <c r="J28" s="319">
        <v>211</v>
      </c>
      <c r="K28" s="314">
        <f>IF(ISBLANK(J28),"",VLOOKUP(J28,Moustique_Longueur,2))</f>
        <v>13</v>
      </c>
      <c r="L28" s="415"/>
      <c r="M28" s="470">
        <f>IF(ISBLANK(L28),"",VLOOKUP(L28,Moustique_Triple_saut,2))</f>
      </c>
      <c r="N28" s="320">
        <v>490</v>
      </c>
      <c r="O28" s="314">
        <f>IF(ISBLANK(N28),"",VLOOKUP(N28,Moustique_MB,2))</f>
        <v>13</v>
      </c>
      <c r="P28" s="320"/>
      <c r="Q28" s="321">
        <f>IF(ISBLANK(P28),"",VLOOKUP(P28,Moustique_Anneau,2))</f>
      </c>
      <c r="R28" s="322">
        <f t="shared" si="0"/>
        <v>3</v>
      </c>
      <c r="S28" s="467">
        <f t="shared" si="1"/>
        <v>39</v>
      </c>
      <c r="T28" s="323">
        <v>22</v>
      </c>
      <c r="U28" s="310"/>
      <c r="V28" s="324">
        <f t="shared" si="2"/>
      </c>
      <c r="W28" s="325">
        <f t="shared" si="3"/>
      </c>
      <c r="X28" s="325">
        <f t="shared" si="4"/>
        <v>39</v>
      </c>
      <c r="Y28" s="325">
        <f t="shared" si="5"/>
      </c>
      <c r="Z28" s="325">
        <f t="shared" si="6"/>
      </c>
      <c r="AA28" s="325">
        <f t="shared" si="7"/>
      </c>
      <c r="AB28" s="325">
        <f t="shared" si="8"/>
      </c>
      <c r="AC28" s="325">
        <f t="shared" si="9"/>
      </c>
      <c r="AD28" s="325">
        <f t="shared" si="10"/>
      </c>
      <c r="AE28" s="325">
        <f t="shared" si="11"/>
      </c>
      <c r="AF28" s="325">
        <f t="shared" si="12"/>
      </c>
      <c r="AG28" s="325">
        <f t="shared" si="13"/>
      </c>
      <c r="AH28" s="325">
        <f t="shared" si="14"/>
      </c>
      <c r="AI28" s="325">
        <f t="shared" si="15"/>
      </c>
      <c r="AJ28" s="325">
        <f t="shared" si="16"/>
      </c>
      <c r="AK28" s="325">
        <f t="shared" si="17"/>
      </c>
      <c r="AL28" s="325">
        <f t="shared" si="18"/>
      </c>
      <c r="AM28" s="325">
        <f t="shared" si="19"/>
      </c>
      <c r="AN28" s="325">
        <f t="shared" si="20"/>
      </c>
      <c r="AO28" s="326">
        <f t="shared" si="21"/>
      </c>
    </row>
    <row r="29" spans="1:41" s="337" customFormat="1" ht="12">
      <c r="A29" s="330" t="s">
        <v>321</v>
      </c>
      <c r="B29" s="330" t="s">
        <v>322</v>
      </c>
      <c r="C29" s="346" t="s">
        <v>46</v>
      </c>
      <c r="D29" s="313"/>
      <c r="E29" s="314">
        <f>IF(ISBLANK(D29),"",VLOOKUP(D29,Moustique_50_m,2))</f>
      </c>
      <c r="F29" s="315">
        <v>118</v>
      </c>
      <c r="G29" s="316">
        <f>IF(ISBLANK(F29),"",VLOOKUP(F29,Moustique_50_haies,2))</f>
        <v>12</v>
      </c>
      <c r="H29" s="317"/>
      <c r="I29" s="318">
        <f>IF(ISBLANK(H29),"",VLOOKUP(H29,Moustique_500_m,2))</f>
      </c>
      <c r="J29" s="319">
        <v>254</v>
      </c>
      <c r="K29" s="314">
        <f>IF(ISBLANK(J29),"",VLOOKUP(J29,Moustique_Longueur,2))</f>
        <v>16</v>
      </c>
      <c r="L29" s="412"/>
      <c r="M29" s="412"/>
      <c r="N29" s="320">
        <v>400</v>
      </c>
      <c r="O29" s="314">
        <f>IF(ISBLANK(N29),"",VLOOKUP(N29,Moustique_MB,2))</f>
        <v>10</v>
      </c>
      <c r="P29" s="320"/>
      <c r="Q29" s="321">
        <f>IF(ISBLANK(P29),"",VLOOKUP(P29,Moustique_Anneau,2))</f>
      </c>
      <c r="R29" s="322">
        <f t="shared" si="0"/>
        <v>3</v>
      </c>
      <c r="S29" s="467">
        <f t="shared" si="1"/>
        <v>38</v>
      </c>
      <c r="T29" s="323">
        <v>25</v>
      </c>
      <c r="U29" s="310"/>
      <c r="V29" s="324">
        <f t="shared" si="2"/>
      </c>
      <c r="W29" s="325">
        <f t="shared" si="3"/>
      </c>
      <c r="X29" s="325">
        <f t="shared" si="4"/>
      </c>
      <c r="Y29" s="325">
        <f t="shared" si="5"/>
      </c>
      <c r="Z29" s="325">
        <f t="shared" si="6"/>
      </c>
      <c r="AA29" s="325">
        <f t="shared" si="7"/>
      </c>
      <c r="AB29" s="325">
        <f t="shared" si="8"/>
      </c>
      <c r="AC29" s="325">
        <f t="shared" si="9"/>
      </c>
      <c r="AD29" s="325">
        <f t="shared" si="10"/>
      </c>
      <c r="AE29" s="325">
        <f t="shared" si="11"/>
      </c>
      <c r="AF29" s="325">
        <f t="shared" si="12"/>
      </c>
      <c r="AG29" s="325">
        <f t="shared" si="13"/>
      </c>
      <c r="AH29" s="325">
        <f t="shared" si="14"/>
      </c>
      <c r="AI29" s="325">
        <f t="shared" si="15"/>
      </c>
      <c r="AJ29" s="325">
        <f t="shared" si="16"/>
      </c>
      <c r="AK29" s="325">
        <f t="shared" si="17"/>
      </c>
      <c r="AL29" s="325">
        <f t="shared" si="18"/>
      </c>
      <c r="AM29" s="325">
        <f t="shared" si="19"/>
        <v>38</v>
      </c>
      <c r="AN29" s="325">
        <f t="shared" si="20"/>
      </c>
      <c r="AO29" s="326">
        <f t="shared" si="21"/>
      </c>
    </row>
    <row r="30" spans="1:41" s="337" customFormat="1" ht="12">
      <c r="A30" s="345" t="s">
        <v>529</v>
      </c>
      <c r="B30" s="345" t="s">
        <v>530</v>
      </c>
      <c r="C30" s="346" t="s">
        <v>77</v>
      </c>
      <c r="D30" s="313"/>
      <c r="E30" s="314">
        <f>IF(ISBLANK(D30),"",VLOOKUP(D30,Moustique_50_m,2))</f>
      </c>
      <c r="F30" s="315">
        <v>106</v>
      </c>
      <c r="G30" s="316">
        <f>IF(ISBLANK(F30),"",VLOOKUP(F30,Moustique_50_haies,2))</f>
        <v>15</v>
      </c>
      <c r="H30" s="317"/>
      <c r="I30" s="318">
        <f>IF(ISBLANK(H30),"",VLOOKUP(H30,Moustique_500_m,2))</f>
      </c>
      <c r="J30" s="319">
        <v>230</v>
      </c>
      <c r="K30" s="314">
        <f>IF(ISBLANK(J30),"",VLOOKUP(J30,Moustique_Longueur,2))</f>
        <v>15</v>
      </c>
      <c r="L30" s="415"/>
      <c r="M30" s="470">
        <f>IF(ISBLANK(L30),"",VLOOKUP(L30,Moustique_Triple_saut,2))</f>
      </c>
      <c r="N30" s="320">
        <v>330</v>
      </c>
      <c r="O30" s="314">
        <f>IF(ISBLANK(N30),"",VLOOKUP(N30,Moustique_MB,2))</f>
        <v>8</v>
      </c>
      <c r="P30" s="320"/>
      <c r="Q30" s="321">
        <f>IF(ISBLANK(P30),"",VLOOKUP(P30,Moustique_Anneau,2))</f>
      </c>
      <c r="R30" s="322">
        <f t="shared" si="0"/>
        <v>3</v>
      </c>
      <c r="S30" s="467">
        <f t="shared" si="1"/>
        <v>38</v>
      </c>
      <c r="T30" s="323">
        <v>25</v>
      </c>
      <c r="U30" s="310"/>
      <c r="V30" s="324">
        <f t="shared" si="2"/>
      </c>
      <c r="W30" s="325">
        <f t="shared" si="3"/>
      </c>
      <c r="X30" s="325">
        <f t="shared" si="4"/>
      </c>
      <c r="Y30" s="325">
        <f t="shared" si="5"/>
      </c>
      <c r="Z30" s="325">
        <f t="shared" si="6"/>
        <v>38</v>
      </c>
      <c r="AA30" s="325">
        <f t="shared" si="7"/>
      </c>
      <c r="AB30" s="325">
        <f t="shared" si="8"/>
      </c>
      <c r="AC30" s="325">
        <f t="shared" si="9"/>
      </c>
      <c r="AD30" s="325">
        <f t="shared" si="10"/>
      </c>
      <c r="AE30" s="325">
        <f t="shared" si="11"/>
      </c>
      <c r="AF30" s="325">
        <f t="shared" si="12"/>
      </c>
      <c r="AG30" s="325">
        <f t="shared" si="13"/>
      </c>
      <c r="AH30" s="325">
        <f t="shared" si="14"/>
      </c>
      <c r="AI30" s="325">
        <f t="shared" si="15"/>
      </c>
      <c r="AJ30" s="325">
        <f t="shared" si="16"/>
      </c>
      <c r="AK30" s="325">
        <f t="shared" si="17"/>
      </c>
      <c r="AL30" s="325">
        <f t="shared" si="18"/>
      </c>
      <c r="AM30" s="325">
        <f t="shared" si="19"/>
      </c>
      <c r="AN30" s="325">
        <f t="shared" si="20"/>
      </c>
      <c r="AO30" s="326">
        <f t="shared" si="21"/>
      </c>
    </row>
    <row r="31" spans="1:41" s="337" customFormat="1" ht="12">
      <c r="A31" s="346" t="s">
        <v>785</v>
      </c>
      <c r="B31" s="346" t="s">
        <v>786</v>
      </c>
      <c r="C31" s="346" t="s">
        <v>74</v>
      </c>
      <c r="D31" s="313"/>
      <c r="E31" s="314">
        <f>IF(ISBLANK(D31),"",VLOOKUP(D31,Moustique_50_m,2))</f>
      </c>
      <c r="F31" s="315">
        <v>118</v>
      </c>
      <c r="G31" s="316">
        <f>IF(ISBLANK(F31),"",VLOOKUP(F31,Moustique_50_haies,2))</f>
        <v>12</v>
      </c>
      <c r="H31" s="317"/>
      <c r="I31" s="318">
        <f>IF(ISBLANK(H31),"",VLOOKUP(H31,Moustique_500_m,2))</f>
      </c>
      <c r="J31" s="319">
        <v>247</v>
      </c>
      <c r="K31" s="314">
        <f>IF(ISBLANK(J31),"",VLOOKUP(J31,Moustique_Longueur,2))</f>
        <v>16</v>
      </c>
      <c r="L31" s="415"/>
      <c r="M31" s="470">
        <f>IF(ISBLANK(L31),"",VLOOKUP(L31,Moustique_Triple_saut,2))</f>
      </c>
      <c r="N31" s="320">
        <v>390</v>
      </c>
      <c r="O31" s="314">
        <f>IF(ISBLANK(N31),"",VLOOKUP(N31,Moustique_MB,2))</f>
        <v>10</v>
      </c>
      <c r="P31" s="320"/>
      <c r="Q31" s="321">
        <f>IF(ISBLANK(P31),"",VLOOKUP(P31,Moustique_Anneau,2))</f>
      </c>
      <c r="R31" s="322">
        <f t="shared" si="0"/>
        <v>3</v>
      </c>
      <c r="S31" s="467">
        <f t="shared" si="1"/>
        <v>38</v>
      </c>
      <c r="T31" s="323">
        <v>25</v>
      </c>
      <c r="U31" s="310"/>
      <c r="V31" s="324">
        <f t="shared" si="2"/>
      </c>
      <c r="W31" s="325">
        <f t="shared" si="3"/>
      </c>
      <c r="X31" s="325">
        <f t="shared" si="4"/>
      </c>
      <c r="Y31" s="325">
        <f t="shared" si="5"/>
      </c>
      <c r="Z31" s="325">
        <f t="shared" si="6"/>
      </c>
      <c r="AA31" s="325">
        <f t="shared" si="7"/>
      </c>
      <c r="AB31" s="325">
        <f t="shared" si="8"/>
      </c>
      <c r="AC31" s="325">
        <f t="shared" si="9"/>
      </c>
      <c r="AD31" s="325">
        <f t="shared" si="10"/>
      </c>
      <c r="AE31" s="325">
        <f t="shared" si="11"/>
      </c>
      <c r="AF31" s="325">
        <f t="shared" si="12"/>
        <v>38</v>
      </c>
      <c r="AG31" s="325">
        <f t="shared" si="13"/>
      </c>
      <c r="AH31" s="325">
        <f t="shared" si="14"/>
      </c>
      <c r="AI31" s="325">
        <f t="shared" si="15"/>
      </c>
      <c r="AJ31" s="325">
        <f t="shared" si="16"/>
      </c>
      <c r="AK31" s="325">
        <f t="shared" si="17"/>
      </c>
      <c r="AL31" s="325">
        <f t="shared" si="18"/>
      </c>
      <c r="AM31" s="325">
        <f t="shared" si="19"/>
      </c>
      <c r="AN31" s="325">
        <f t="shared" si="20"/>
      </c>
      <c r="AO31" s="326">
        <f t="shared" si="21"/>
      </c>
    </row>
    <row r="32" spans="1:41" s="337" customFormat="1" ht="15" customHeight="1">
      <c r="A32" s="345" t="s">
        <v>303</v>
      </c>
      <c r="B32" s="345" t="s">
        <v>304</v>
      </c>
      <c r="C32" s="346" t="s">
        <v>150</v>
      </c>
      <c r="D32" s="313"/>
      <c r="E32" s="314">
        <f>IF(ISBLANK(D32),"",VLOOKUP(D32,Moustique_50_m,2))</f>
      </c>
      <c r="F32" s="315">
        <v>118</v>
      </c>
      <c r="G32" s="316">
        <f>IF(ISBLANK(F32),"",VLOOKUP(F32,Moustique_50_haies,2))</f>
        <v>12</v>
      </c>
      <c r="H32" s="317"/>
      <c r="I32" s="318">
        <f>IF(ISBLANK(H32),"",VLOOKUP(H32,Moustique_500_m,2))</f>
      </c>
      <c r="J32" s="319">
        <v>190</v>
      </c>
      <c r="K32" s="314">
        <f>IF(ISBLANK(J32),"",VLOOKUP(J32,Moustique_Longueur,2))</f>
        <v>11</v>
      </c>
      <c r="L32" s="415"/>
      <c r="M32" s="470">
        <f>IF(ISBLANK(L32),"",VLOOKUP(L32,Moustique_Triple_saut,2))</f>
      </c>
      <c r="N32" s="320">
        <v>500</v>
      </c>
      <c r="O32" s="314">
        <f>IF(ISBLANK(N32),"",VLOOKUP(N32,Moustique_MB,2))</f>
        <v>14</v>
      </c>
      <c r="P32" s="320"/>
      <c r="Q32" s="321">
        <f>IF(ISBLANK(P32),"",VLOOKUP(P32,Moustique_Anneau,2))</f>
      </c>
      <c r="R32" s="322">
        <f t="shared" si="0"/>
        <v>3</v>
      </c>
      <c r="S32" s="467">
        <f t="shared" si="1"/>
        <v>37</v>
      </c>
      <c r="T32" s="323">
        <v>28</v>
      </c>
      <c r="U32" s="310"/>
      <c r="V32" s="324">
        <f t="shared" si="2"/>
      </c>
      <c r="W32" s="325">
        <f t="shared" si="3"/>
      </c>
      <c r="X32" s="325">
        <f t="shared" si="4"/>
      </c>
      <c r="Y32" s="325">
        <f t="shared" si="5"/>
      </c>
      <c r="Z32" s="325">
        <f t="shared" si="6"/>
      </c>
      <c r="AA32" s="325">
        <f t="shared" si="7"/>
      </c>
      <c r="AB32" s="325">
        <f t="shared" si="8"/>
      </c>
      <c r="AC32" s="325">
        <f t="shared" si="9"/>
        <v>37</v>
      </c>
      <c r="AD32" s="325">
        <f t="shared" si="10"/>
      </c>
      <c r="AE32" s="325">
        <f t="shared" si="11"/>
      </c>
      <c r="AF32" s="325">
        <f t="shared" si="12"/>
      </c>
      <c r="AG32" s="325">
        <f t="shared" si="13"/>
      </c>
      <c r="AH32" s="325">
        <f t="shared" si="14"/>
      </c>
      <c r="AI32" s="325">
        <f t="shared" si="15"/>
      </c>
      <c r="AJ32" s="325">
        <f t="shared" si="16"/>
      </c>
      <c r="AK32" s="325">
        <f t="shared" si="17"/>
      </c>
      <c r="AL32" s="325">
        <f t="shared" si="18"/>
      </c>
      <c r="AM32" s="325">
        <f t="shared" si="19"/>
      </c>
      <c r="AN32" s="325">
        <f t="shared" si="20"/>
      </c>
      <c r="AO32" s="326">
        <f t="shared" si="21"/>
      </c>
    </row>
    <row r="33" spans="1:41" s="337" customFormat="1" ht="12">
      <c r="A33" s="345" t="s">
        <v>775</v>
      </c>
      <c r="B33" s="345" t="s">
        <v>549</v>
      </c>
      <c r="C33" s="346" t="s">
        <v>64</v>
      </c>
      <c r="D33" s="313"/>
      <c r="E33" s="314">
        <f>IF(ISBLANK(D33),"",VLOOKUP(D33,Moustique_50_m,2))</f>
      </c>
      <c r="F33" s="315">
        <v>124</v>
      </c>
      <c r="G33" s="316">
        <f>IF(ISBLANK(F33),"",VLOOKUP(F33,Moustique_50_haies,2))</f>
        <v>10</v>
      </c>
      <c r="H33" s="317"/>
      <c r="I33" s="318">
        <f>IF(ISBLANK(H33),"",VLOOKUP(H33,Moustique_500_m,2))</f>
      </c>
      <c r="J33" s="319">
        <v>220</v>
      </c>
      <c r="K33" s="314">
        <f>IF(ISBLANK(J33),"",VLOOKUP(J33,Moustique_Longueur,2))</f>
        <v>14</v>
      </c>
      <c r="L33" s="415"/>
      <c r="M33" s="470">
        <f>IF(ISBLANK(L33),"",VLOOKUP(L33,Moustique_Triple_saut,2))</f>
      </c>
      <c r="N33" s="320">
        <v>480</v>
      </c>
      <c r="O33" s="314">
        <f>IF(ISBLANK(N33),"",VLOOKUP(N33,Moustique_MB,2))</f>
        <v>13</v>
      </c>
      <c r="P33" s="320"/>
      <c r="Q33" s="321">
        <f>IF(ISBLANK(P33),"",VLOOKUP(P33,Moustique_Anneau,2))</f>
      </c>
      <c r="R33" s="322">
        <f t="shared" si="0"/>
        <v>3</v>
      </c>
      <c r="S33" s="467">
        <f t="shared" si="1"/>
        <v>37</v>
      </c>
      <c r="T33" s="323">
        <v>28</v>
      </c>
      <c r="U33" s="310"/>
      <c r="V33" s="324">
        <f t="shared" si="2"/>
      </c>
      <c r="W33" s="325">
        <f t="shared" si="3"/>
        <v>37</v>
      </c>
      <c r="X33" s="325">
        <f t="shared" si="4"/>
      </c>
      <c r="Y33" s="325">
        <f t="shared" si="5"/>
      </c>
      <c r="Z33" s="325">
        <f t="shared" si="6"/>
      </c>
      <c r="AA33" s="325">
        <f t="shared" si="7"/>
      </c>
      <c r="AB33" s="325">
        <f t="shared" si="8"/>
      </c>
      <c r="AC33" s="325">
        <f t="shared" si="9"/>
      </c>
      <c r="AD33" s="325">
        <f t="shared" si="10"/>
      </c>
      <c r="AE33" s="325">
        <f t="shared" si="11"/>
      </c>
      <c r="AF33" s="325">
        <f t="shared" si="12"/>
      </c>
      <c r="AG33" s="325">
        <f t="shared" si="13"/>
      </c>
      <c r="AH33" s="325">
        <f t="shared" si="14"/>
      </c>
      <c r="AI33" s="325">
        <f t="shared" si="15"/>
      </c>
      <c r="AJ33" s="325">
        <f t="shared" si="16"/>
      </c>
      <c r="AK33" s="325">
        <f t="shared" si="17"/>
      </c>
      <c r="AL33" s="325">
        <f t="shared" si="18"/>
      </c>
      <c r="AM33" s="325">
        <f t="shared" si="19"/>
      </c>
      <c r="AN33" s="325">
        <f t="shared" si="20"/>
      </c>
      <c r="AO33" s="326">
        <f t="shared" si="21"/>
      </c>
    </row>
    <row r="34" spans="1:41" s="337" customFormat="1" ht="12">
      <c r="A34" s="347" t="s">
        <v>550</v>
      </c>
      <c r="B34" s="347" t="s">
        <v>551</v>
      </c>
      <c r="C34" s="346" t="s">
        <v>74</v>
      </c>
      <c r="D34" s="472"/>
      <c r="E34" s="314">
        <f>IF(ISBLANK(D34),"",VLOOKUP(D34,Moustique_50_m,2))</f>
      </c>
      <c r="F34" s="463">
        <v>117</v>
      </c>
      <c r="G34" s="314">
        <f>IF(ISBLANK(F34),"",VLOOKUP(F34,Moustique_50_haies,2))</f>
        <v>12</v>
      </c>
      <c r="H34" s="473"/>
      <c r="I34" s="325">
        <f>IF(ISBLANK(H34),"",VLOOKUP(H34,Moustique_500_m,2))</f>
      </c>
      <c r="J34" s="465">
        <v>249</v>
      </c>
      <c r="K34" s="314">
        <f>IF(ISBLANK(J34),"",VLOOKUP(J34,Moustique_Longueur,2))</f>
        <v>16</v>
      </c>
      <c r="L34" s="415"/>
      <c r="M34" s="470">
        <f>IF(ISBLANK(L34),"",VLOOKUP(L34,Moustique_Triple_saut,2))</f>
      </c>
      <c r="N34" s="465">
        <v>366</v>
      </c>
      <c r="O34" s="314">
        <f>IF(ISBLANK(N34),"",VLOOKUP(N34,Moustique_MB,2))</f>
        <v>9</v>
      </c>
      <c r="P34" s="465"/>
      <c r="Q34" s="471">
        <f>IF(ISBLANK(P34),"",VLOOKUP(P34,Moustique_Anneau,2))</f>
      </c>
      <c r="R34" s="322">
        <f t="shared" si="0"/>
        <v>3</v>
      </c>
      <c r="S34" s="467">
        <f t="shared" si="1"/>
        <v>37</v>
      </c>
      <c r="T34" s="323">
        <v>28</v>
      </c>
      <c r="V34" s="324">
        <f t="shared" si="2"/>
      </c>
      <c r="W34" s="325">
        <f t="shared" si="3"/>
      </c>
      <c r="X34" s="325">
        <f t="shared" si="4"/>
      </c>
      <c r="Y34" s="325">
        <f t="shared" si="5"/>
      </c>
      <c r="Z34" s="325">
        <f t="shared" si="6"/>
      </c>
      <c r="AA34" s="325">
        <f t="shared" si="7"/>
      </c>
      <c r="AB34" s="325">
        <f t="shared" si="8"/>
      </c>
      <c r="AC34" s="325">
        <f t="shared" si="9"/>
      </c>
      <c r="AD34" s="325">
        <f t="shared" si="10"/>
      </c>
      <c r="AE34" s="325">
        <f t="shared" si="11"/>
      </c>
      <c r="AF34" s="325">
        <f t="shared" si="12"/>
        <v>37</v>
      </c>
      <c r="AG34" s="325">
        <f t="shared" si="13"/>
      </c>
      <c r="AH34" s="325">
        <f t="shared" si="14"/>
      </c>
      <c r="AI34" s="325">
        <f t="shared" si="15"/>
      </c>
      <c r="AJ34" s="325">
        <f t="shared" si="16"/>
      </c>
      <c r="AK34" s="325">
        <f t="shared" si="17"/>
      </c>
      <c r="AL34" s="325">
        <f t="shared" si="18"/>
      </c>
      <c r="AM34" s="325">
        <f t="shared" si="19"/>
      </c>
      <c r="AN34" s="325">
        <f t="shared" si="20"/>
      </c>
      <c r="AO34" s="326">
        <f t="shared" si="21"/>
      </c>
    </row>
    <row r="35" spans="1:41" s="327" customFormat="1" ht="12">
      <c r="A35" s="345" t="s">
        <v>297</v>
      </c>
      <c r="B35" s="345" t="s">
        <v>172</v>
      </c>
      <c r="C35" s="346" t="s">
        <v>77</v>
      </c>
      <c r="D35" s="313"/>
      <c r="E35" s="314">
        <f>IF(ISBLANK(D35),"",VLOOKUP(D35,Moustique_50_m,2))</f>
      </c>
      <c r="F35" s="315">
        <v>117</v>
      </c>
      <c r="G35" s="316">
        <f>IF(ISBLANK(F35),"",VLOOKUP(F35,Moustique_50_haies,2))</f>
        <v>12</v>
      </c>
      <c r="H35" s="317"/>
      <c r="I35" s="318">
        <f>IF(ISBLANK(H35),"",VLOOKUP(H35,Moustique_500_m,2))</f>
      </c>
      <c r="J35" s="319">
        <v>210</v>
      </c>
      <c r="K35" s="314">
        <f>IF(ISBLANK(J35),"",VLOOKUP(J35,Moustique_Longueur,2))</f>
        <v>13</v>
      </c>
      <c r="L35" s="415"/>
      <c r="M35" s="470">
        <f>IF(ISBLANK(L35),"",VLOOKUP(L35,Moustique_Triple_saut,2))</f>
      </c>
      <c r="N35" s="320">
        <v>420</v>
      </c>
      <c r="O35" s="314">
        <f>IF(ISBLANK(N35),"",VLOOKUP(N35,Moustique_MB,2))</f>
        <v>11</v>
      </c>
      <c r="P35" s="320"/>
      <c r="Q35" s="321">
        <f>IF(ISBLANK(P35),"",VLOOKUP(P35,Moustique_Anneau,2))</f>
      </c>
      <c r="R35" s="322">
        <f t="shared" si="0"/>
        <v>3</v>
      </c>
      <c r="S35" s="467">
        <f t="shared" si="1"/>
        <v>36</v>
      </c>
      <c r="T35" s="323">
        <v>31</v>
      </c>
      <c r="U35" s="310"/>
      <c r="V35" s="324">
        <f t="shared" si="2"/>
      </c>
      <c r="W35" s="325">
        <f t="shared" si="3"/>
      </c>
      <c r="X35" s="325">
        <f t="shared" si="4"/>
      </c>
      <c r="Y35" s="325">
        <f t="shared" si="5"/>
      </c>
      <c r="Z35" s="325">
        <f t="shared" si="6"/>
        <v>36</v>
      </c>
      <c r="AA35" s="325">
        <f t="shared" si="7"/>
      </c>
      <c r="AB35" s="325">
        <f t="shared" si="8"/>
      </c>
      <c r="AC35" s="325">
        <f t="shared" si="9"/>
      </c>
      <c r="AD35" s="325">
        <f t="shared" si="10"/>
      </c>
      <c r="AE35" s="325">
        <f t="shared" si="11"/>
      </c>
      <c r="AF35" s="325">
        <f t="shared" si="12"/>
      </c>
      <c r="AG35" s="325">
        <f t="shared" si="13"/>
      </c>
      <c r="AH35" s="325">
        <f t="shared" si="14"/>
      </c>
      <c r="AI35" s="325">
        <f t="shared" si="15"/>
      </c>
      <c r="AJ35" s="325">
        <f t="shared" si="16"/>
      </c>
      <c r="AK35" s="325">
        <f t="shared" si="17"/>
      </c>
      <c r="AL35" s="325">
        <f t="shared" si="18"/>
      </c>
      <c r="AM35" s="325">
        <f t="shared" si="19"/>
      </c>
      <c r="AN35" s="325">
        <f t="shared" si="20"/>
      </c>
      <c r="AO35" s="326">
        <f t="shared" si="21"/>
      </c>
    </row>
    <row r="36" spans="1:41" s="327" customFormat="1" ht="12">
      <c r="A36" s="329" t="s">
        <v>363</v>
      </c>
      <c r="B36" s="329" t="s">
        <v>269</v>
      </c>
      <c r="C36" s="348" t="s">
        <v>48</v>
      </c>
      <c r="D36" s="472"/>
      <c r="E36" s="314">
        <f>IF(ISBLANK(D36),"",VLOOKUP(D36,Moustique_50_m,2))</f>
      </c>
      <c r="F36" s="463">
        <v>136</v>
      </c>
      <c r="G36" s="316">
        <f>IF(ISBLANK(F36),"",VLOOKUP(F36,Moustique_50_haies,2))</f>
        <v>8</v>
      </c>
      <c r="H36" s="473"/>
      <c r="I36" s="325">
        <f>IF(ISBLANK(H36),"",VLOOKUP(H36,Moustique_500_m,2))</f>
      </c>
      <c r="J36" s="465">
        <v>244</v>
      </c>
      <c r="K36" s="314">
        <f>IF(ISBLANK(J36),"",VLOOKUP(J36,Moustique_Longueur,2))</f>
        <v>16</v>
      </c>
      <c r="L36" s="412"/>
      <c r="M36" s="412"/>
      <c r="N36" s="465">
        <v>446</v>
      </c>
      <c r="O36" s="314">
        <f>IF(ISBLANK(N36),"",VLOOKUP(N36,Moustique_MB,2))</f>
        <v>12</v>
      </c>
      <c r="P36" s="465"/>
      <c r="Q36" s="471">
        <f>IF(ISBLANK(P36),"",VLOOKUP(P36,Moustique_Anneau,2))</f>
      </c>
      <c r="R36" s="322">
        <f t="shared" si="0"/>
        <v>3</v>
      </c>
      <c r="S36" s="467">
        <f t="shared" si="1"/>
        <v>36</v>
      </c>
      <c r="T36" s="323">
        <v>31</v>
      </c>
      <c r="V36" s="324">
        <f t="shared" si="2"/>
      </c>
      <c r="W36" s="325">
        <f t="shared" si="3"/>
      </c>
      <c r="X36" s="325">
        <f t="shared" si="4"/>
      </c>
      <c r="Y36" s="325">
        <f t="shared" si="5"/>
      </c>
      <c r="Z36" s="325">
        <f t="shared" si="6"/>
      </c>
      <c r="AA36" s="325">
        <f t="shared" si="7"/>
      </c>
      <c r="AB36" s="325">
        <f t="shared" si="8"/>
      </c>
      <c r="AC36" s="325">
        <f t="shared" si="9"/>
      </c>
      <c r="AD36" s="325">
        <f t="shared" si="10"/>
      </c>
      <c r="AE36" s="325">
        <f t="shared" si="11"/>
      </c>
      <c r="AF36" s="325">
        <f t="shared" si="12"/>
      </c>
      <c r="AG36" s="325">
        <f t="shared" si="13"/>
      </c>
      <c r="AH36" s="325">
        <f t="shared" si="14"/>
      </c>
      <c r="AI36" s="325">
        <f t="shared" si="15"/>
      </c>
      <c r="AJ36" s="325">
        <f t="shared" si="16"/>
      </c>
      <c r="AK36" s="325">
        <f t="shared" si="17"/>
        <v>36</v>
      </c>
      <c r="AL36" s="325">
        <f t="shared" si="18"/>
      </c>
      <c r="AM36" s="325">
        <f t="shared" si="19"/>
      </c>
      <c r="AN36" s="325">
        <f t="shared" si="20"/>
      </c>
      <c r="AO36" s="326">
        <f t="shared" si="21"/>
      </c>
    </row>
    <row r="37" spans="1:41" s="327" customFormat="1" ht="12">
      <c r="A37" s="346" t="s">
        <v>186</v>
      </c>
      <c r="B37" s="346" t="s">
        <v>538</v>
      </c>
      <c r="C37" s="345" t="s">
        <v>44</v>
      </c>
      <c r="D37" s="313"/>
      <c r="E37" s="314">
        <f>IF(ISBLANK(D37),"",VLOOKUP(D37,Moustique_50_m,2))</f>
      </c>
      <c r="F37" s="315">
        <v>119</v>
      </c>
      <c r="G37" s="316">
        <f>IF(ISBLANK(F37),"",VLOOKUP(F37,Moustique_50_haies,2))</f>
        <v>11</v>
      </c>
      <c r="H37" s="317"/>
      <c r="I37" s="318">
        <f>IF(ISBLANK(H37),"",VLOOKUP(H37,Moustique_500_m,2))</f>
      </c>
      <c r="J37" s="319">
        <v>219</v>
      </c>
      <c r="K37" s="314">
        <f>IF(ISBLANK(J37),"",VLOOKUP(J37,Moustique_Longueur,2))</f>
        <v>13</v>
      </c>
      <c r="L37" s="415"/>
      <c r="M37" s="470">
        <f>IF(ISBLANK(L37),"",VLOOKUP(L37,Moustique_Triple_saut,2))</f>
      </c>
      <c r="N37" s="320">
        <v>447</v>
      </c>
      <c r="O37" s="314">
        <f>IF(ISBLANK(N37),"",VLOOKUP(N37,Moustique_MB,2))</f>
        <v>12</v>
      </c>
      <c r="P37" s="320"/>
      <c r="Q37" s="321">
        <f>IF(ISBLANK(P37),"",VLOOKUP(P37,Moustique_Anneau,2))</f>
      </c>
      <c r="R37" s="322">
        <f aca="true" t="shared" si="22" ref="R37:R68">IF(ISBLANK(C37),"",COUNTA(D37,F37,H37,J37,N37,P37))</f>
        <v>3</v>
      </c>
      <c r="S37" s="467">
        <f aca="true" t="shared" si="23" ref="S37:S68">SUM(Q37,O37,K37,I37,G37,E37)</f>
        <v>36</v>
      </c>
      <c r="T37" s="323">
        <v>31</v>
      </c>
      <c r="U37" s="310"/>
      <c r="V37" s="324">
        <f aca="true" t="shared" si="24" ref="V37:V68">IF($V$3&lt;&gt;(C37),"",S37)</f>
      </c>
      <c r="W37" s="325">
        <f aca="true" t="shared" si="25" ref="W37:W68">IF($W$3&lt;&gt;(C37),"",S37)</f>
      </c>
      <c r="X37" s="325">
        <f aca="true" t="shared" si="26" ref="X37:X68">IF($X$3&lt;&gt;(C37),"",S37)</f>
        <v>36</v>
      </c>
      <c r="Y37" s="325">
        <f aca="true" t="shared" si="27" ref="Y37:Y68">IF($Y$3&lt;&gt;(C37),"",S37)</f>
      </c>
      <c r="Z37" s="325">
        <f aca="true" t="shared" si="28" ref="Z37:Z68">IF($Z$3&lt;&gt;(C37),"",S37)</f>
      </c>
      <c r="AA37" s="325">
        <f aca="true" t="shared" si="29" ref="AA37:AA68">IF($AA$3&lt;&gt;(C37),"",S37)</f>
      </c>
      <c r="AB37" s="325">
        <f aca="true" t="shared" si="30" ref="AB37:AB68">IF($AB$3&lt;&gt;(C37),"",S37)</f>
      </c>
      <c r="AC37" s="325">
        <f aca="true" t="shared" si="31" ref="AC37:AC68">IF($AC$3&lt;&gt;(C37),"",S37)</f>
      </c>
      <c r="AD37" s="325">
        <f aca="true" t="shared" si="32" ref="AD37:AD68">IF($AD$3&lt;&gt;(C37),"",S37)</f>
      </c>
      <c r="AE37" s="325">
        <f aca="true" t="shared" si="33" ref="AE37:AE68">IF($AE$3&lt;&gt;(C37),"",S37)</f>
      </c>
      <c r="AF37" s="325">
        <f aca="true" t="shared" si="34" ref="AF37:AF68">IF($AF$3&lt;&gt;(C37),"",S37)</f>
      </c>
      <c r="AG37" s="325">
        <f aca="true" t="shared" si="35" ref="AG37:AG68">IF($AG$3&lt;&gt;(C37),"",S37)</f>
      </c>
      <c r="AH37" s="325">
        <f aca="true" t="shared" si="36" ref="AH37:AH68">IF($AH$3&lt;&gt;(C37),"",S37)</f>
      </c>
      <c r="AI37" s="325">
        <f aca="true" t="shared" si="37" ref="AI37:AI68">IF($AI$3&lt;&gt;(C37),"",S37)</f>
      </c>
      <c r="AJ37" s="325">
        <f aca="true" t="shared" si="38" ref="AJ37:AJ68">IF($AJ$3&lt;&gt;(C37),"",S37)</f>
      </c>
      <c r="AK37" s="325">
        <f aca="true" t="shared" si="39" ref="AK37:AK68">IF($AK$3&lt;&gt;(C37),"",S37)</f>
      </c>
      <c r="AL37" s="325">
        <f aca="true" t="shared" si="40" ref="AL37:AL68">IF($AL$3&lt;&gt;(C37),"",S37)</f>
      </c>
      <c r="AM37" s="325">
        <f aca="true" t="shared" si="41" ref="AM37:AM68">IF($AM$3&lt;&gt;(C37),"",S37)</f>
      </c>
      <c r="AN37" s="325">
        <f aca="true" t="shared" si="42" ref="AN37:AN68">IF($AN$3&lt;&gt;(C37),"",S37)</f>
      </c>
      <c r="AO37" s="326">
        <f aca="true" t="shared" si="43" ref="AO37:AO68">IF($AO$3&lt;&gt;(C37),"",S37)</f>
      </c>
    </row>
    <row r="38" spans="1:41" s="327" customFormat="1" ht="12">
      <c r="A38" s="345" t="s">
        <v>525</v>
      </c>
      <c r="B38" s="345" t="s">
        <v>300</v>
      </c>
      <c r="C38" s="346" t="s">
        <v>77</v>
      </c>
      <c r="D38" s="313"/>
      <c r="E38" s="314">
        <f>IF(ISBLANK(D38),"",VLOOKUP(D38,Moustique_50_m,2))</f>
      </c>
      <c r="F38" s="315">
        <v>122</v>
      </c>
      <c r="G38" s="316">
        <f>IF(ISBLANK(F38),"",VLOOKUP(F38,Moustique_50_haies,2))</f>
        <v>11</v>
      </c>
      <c r="H38" s="317"/>
      <c r="I38" s="318">
        <f>IF(ISBLANK(H38),"",VLOOKUP(H38,Moustique_500_m,2))</f>
      </c>
      <c r="J38" s="319">
        <v>220</v>
      </c>
      <c r="K38" s="314">
        <f>IF(ISBLANK(J38),"",VLOOKUP(J38,Moustique_Longueur,2))</f>
        <v>14</v>
      </c>
      <c r="L38" s="415"/>
      <c r="M38" s="470">
        <f>IF(ISBLANK(L38),"",VLOOKUP(L38,Moustique_Triple_saut,2))</f>
      </c>
      <c r="N38" s="320">
        <v>410</v>
      </c>
      <c r="O38" s="314">
        <f>IF(ISBLANK(N38),"",VLOOKUP(N38,Moustique_MB,2))</f>
        <v>11</v>
      </c>
      <c r="P38" s="320"/>
      <c r="Q38" s="321">
        <f>IF(ISBLANK(P38),"",VLOOKUP(P38,Moustique_Anneau,2))</f>
      </c>
      <c r="R38" s="322">
        <f t="shared" si="22"/>
        <v>3</v>
      </c>
      <c r="S38" s="467">
        <f t="shared" si="23"/>
        <v>36</v>
      </c>
      <c r="T38" s="323">
        <v>31</v>
      </c>
      <c r="U38" s="310"/>
      <c r="V38" s="324">
        <f t="shared" si="24"/>
      </c>
      <c r="W38" s="325">
        <f t="shared" si="25"/>
      </c>
      <c r="X38" s="325">
        <f t="shared" si="26"/>
      </c>
      <c r="Y38" s="325">
        <f t="shared" si="27"/>
      </c>
      <c r="Z38" s="325">
        <f t="shared" si="28"/>
        <v>36</v>
      </c>
      <c r="AA38" s="325">
        <f t="shared" si="29"/>
      </c>
      <c r="AB38" s="325">
        <f t="shared" si="30"/>
      </c>
      <c r="AC38" s="325">
        <f t="shared" si="31"/>
      </c>
      <c r="AD38" s="325">
        <f t="shared" si="32"/>
      </c>
      <c r="AE38" s="325">
        <f t="shared" si="33"/>
      </c>
      <c r="AF38" s="325">
        <f t="shared" si="34"/>
      </c>
      <c r="AG38" s="325">
        <f t="shared" si="35"/>
      </c>
      <c r="AH38" s="325">
        <f t="shared" si="36"/>
      </c>
      <c r="AI38" s="325">
        <f t="shared" si="37"/>
      </c>
      <c r="AJ38" s="325">
        <f t="shared" si="38"/>
      </c>
      <c r="AK38" s="325">
        <f t="shared" si="39"/>
      </c>
      <c r="AL38" s="325">
        <f t="shared" si="40"/>
      </c>
      <c r="AM38" s="325">
        <f t="shared" si="41"/>
      </c>
      <c r="AN38" s="325">
        <f t="shared" si="42"/>
      </c>
      <c r="AO38" s="326">
        <f t="shared" si="43"/>
      </c>
    </row>
    <row r="39" spans="1:41" s="310" customFormat="1" ht="12">
      <c r="A39" s="345" t="s">
        <v>299</v>
      </c>
      <c r="B39" s="345" t="s">
        <v>300</v>
      </c>
      <c r="C39" s="346" t="s">
        <v>77</v>
      </c>
      <c r="D39" s="313"/>
      <c r="E39" s="314">
        <f>IF(ISBLANK(D39),"",VLOOKUP(D39,Moustique_50_m,2))</f>
      </c>
      <c r="F39" s="315">
        <v>125</v>
      </c>
      <c r="G39" s="316">
        <f>IF(ISBLANK(F39),"",VLOOKUP(F39,Moustique_50_haies,2))</f>
        <v>10</v>
      </c>
      <c r="H39" s="317"/>
      <c r="I39" s="318">
        <f>IF(ISBLANK(H39),"",VLOOKUP(H39,Moustique_500_m,2))</f>
      </c>
      <c r="J39" s="319">
        <v>210</v>
      </c>
      <c r="K39" s="314">
        <f>IF(ISBLANK(J39),"",VLOOKUP(J39,Moustique_Longueur,2))</f>
        <v>13</v>
      </c>
      <c r="L39" s="415"/>
      <c r="M39" s="470">
        <f>IF(ISBLANK(L39),"",VLOOKUP(L39,Moustique_Triple_saut,2))</f>
      </c>
      <c r="N39" s="320">
        <v>480</v>
      </c>
      <c r="O39" s="314">
        <f>IF(ISBLANK(N39),"",VLOOKUP(N39,Moustique_MB,2))</f>
        <v>13</v>
      </c>
      <c r="P39" s="320"/>
      <c r="Q39" s="321">
        <f>IF(ISBLANK(P39),"",VLOOKUP(P39,Moustique_Anneau,2))</f>
      </c>
      <c r="R39" s="322">
        <f t="shared" si="22"/>
        <v>3</v>
      </c>
      <c r="S39" s="467">
        <f t="shared" si="23"/>
        <v>36</v>
      </c>
      <c r="T39" s="323">
        <v>31</v>
      </c>
      <c r="V39" s="324">
        <f t="shared" si="24"/>
      </c>
      <c r="W39" s="325">
        <f t="shared" si="25"/>
      </c>
      <c r="X39" s="325">
        <f t="shared" si="26"/>
      </c>
      <c r="Y39" s="325">
        <f t="shared" si="27"/>
      </c>
      <c r="Z39" s="325">
        <f t="shared" si="28"/>
        <v>36</v>
      </c>
      <c r="AA39" s="325">
        <f t="shared" si="29"/>
      </c>
      <c r="AB39" s="325">
        <f t="shared" si="30"/>
      </c>
      <c r="AC39" s="325">
        <f t="shared" si="31"/>
      </c>
      <c r="AD39" s="325">
        <f t="shared" si="32"/>
      </c>
      <c r="AE39" s="325">
        <f t="shared" si="33"/>
      </c>
      <c r="AF39" s="325">
        <f t="shared" si="34"/>
      </c>
      <c r="AG39" s="325">
        <f t="shared" si="35"/>
      </c>
      <c r="AH39" s="325">
        <f t="shared" si="36"/>
      </c>
      <c r="AI39" s="325">
        <f t="shared" si="37"/>
      </c>
      <c r="AJ39" s="325">
        <f t="shared" si="38"/>
      </c>
      <c r="AK39" s="325">
        <f t="shared" si="39"/>
      </c>
      <c r="AL39" s="325">
        <f t="shared" si="40"/>
      </c>
      <c r="AM39" s="325">
        <f t="shared" si="41"/>
      </c>
      <c r="AN39" s="325">
        <f t="shared" si="42"/>
      </c>
      <c r="AO39" s="326">
        <f t="shared" si="43"/>
      </c>
    </row>
    <row r="40" spans="1:41" s="310" customFormat="1" ht="12">
      <c r="A40" s="346" t="s">
        <v>718</v>
      </c>
      <c r="B40" s="346" t="s">
        <v>787</v>
      </c>
      <c r="C40" s="345" t="s">
        <v>77</v>
      </c>
      <c r="D40" s="313"/>
      <c r="E40" s="314">
        <f>IF(ISBLANK(D40),"",VLOOKUP(D40,Moustique_50_m,2))</f>
      </c>
      <c r="F40" s="315">
        <v>137</v>
      </c>
      <c r="G40" s="316">
        <f>IF(ISBLANK(F40),"",VLOOKUP(F40,Moustique_50_haies,2))</f>
        <v>8</v>
      </c>
      <c r="H40" s="317"/>
      <c r="I40" s="325">
        <f>IF(ISBLANK(H40),"",VLOOKUP(H40,Moustique_500_m,2))</f>
      </c>
      <c r="J40" s="319">
        <v>250</v>
      </c>
      <c r="K40" s="314">
        <f>IF(ISBLANK(J40),"",VLOOKUP(J40,Moustique_Longueur,2))</f>
        <v>16</v>
      </c>
      <c r="L40" s="415"/>
      <c r="M40" s="470">
        <f>IF(ISBLANK(L40),"",VLOOKUP(L40,Moustique_Triple_saut,2))</f>
      </c>
      <c r="N40" s="320">
        <v>430</v>
      </c>
      <c r="O40" s="314">
        <f>IF(ISBLANK(N40),"",VLOOKUP(N40,Moustique_MB,2))</f>
        <v>11</v>
      </c>
      <c r="P40" s="320"/>
      <c r="Q40" s="471">
        <f>IF(ISBLANK(P40),"",VLOOKUP(P40,Moustique_Anneau,2))</f>
      </c>
      <c r="R40" s="322">
        <f t="shared" si="22"/>
        <v>3</v>
      </c>
      <c r="S40" s="467">
        <f t="shared" si="23"/>
        <v>35</v>
      </c>
      <c r="T40" s="323">
        <v>36</v>
      </c>
      <c r="U40" s="469"/>
      <c r="V40" s="324">
        <f t="shared" si="24"/>
      </c>
      <c r="W40" s="325">
        <f t="shared" si="25"/>
      </c>
      <c r="X40" s="325">
        <f t="shared" si="26"/>
      </c>
      <c r="Y40" s="325">
        <f t="shared" si="27"/>
      </c>
      <c r="Z40" s="325">
        <f t="shared" si="28"/>
        <v>35</v>
      </c>
      <c r="AA40" s="325">
        <f t="shared" si="29"/>
      </c>
      <c r="AB40" s="325">
        <f t="shared" si="30"/>
      </c>
      <c r="AC40" s="325">
        <f t="shared" si="31"/>
      </c>
      <c r="AD40" s="325">
        <f t="shared" si="32"/>
      </c>
      <c r="AE40" s="325">
        <f t="shared" si="33"/>
      </c>
      <c r="AF40" s="325">
        <f t="shared" si="34"/>
      </c>
      <c r="AG40" s="325">
        <f t="shared" si="35"/>
      </c>
      <c r="AH40" s="325">
        <f t="shared" si="36"/>
      </c>
      <c r="AI40" s="325">
        <f t="shared" si="37"/>
      </c>
      <c r="AJ40" s="325">
        <f t="shared" si="38"/>
      </c>
      <c r="AK40" s="325">
        <f t="shared" si="39"/>
      </c>
      <c r="AL40" s="325">
        <f t="shared" si="40"/>
      </c>
      <c r="AM40" s="325">
        <f t="shared" si="41"/>
      </c>
      <c r="AN40" s="325">
        <f t="shared" si="42"/>
      </c>
      <c r="AO40" s="326">
        <f t="shared" si="43"/>
      </c>
    </row>
    <row r="41" spans="1:41" s="310" customFormat="1" ht="12">
      <c r="A41" s="345" t="s">
        <v>779</v>
      </c>
      <c r="B41" s="345" t="s">
        <v>780</v>
      </c>
      <c r="C41" s="346" t="s">
        <v>78</v>
      </c>
      <c r="D41" s="313"/>
      <c r="E41" s="314">
        <f>IF(ISBLANK(D41),"",VLOOKUP(D41,Moustique_50_m,2))</f>
      </c>
      <c r="F41" s="315">
        <v>103</v>
      </c>
      <c r="G41" s="316">
        <f>IF(ISBLANK(F41),"",VLOOKUP(F41,Moustique_50_haies,2))</f>
        <v>16</v>
      </c>
      <c r="H41" s="317"/>
      <c r="I41" s="318">
        <f>IF(ISBLANK(H41),"",VLOOKUP(H41,Moustique_500_m,2))</f>
      </c>
      <c r="J41" s="319"/>
      <c r="K41" s="314">
        <f>IF(ISBLANK(J41),"",VLOOKUP(J41,Moustique_Longueur,2))</f>
      </c>
      <c r="L41" s="415"/>
      <c r="M41" s="470">
        <f>IF(ISBLANK(L41),"",VLOOKUP(L41,Moustique_Triple_saut,2))</f>
      </c>
      <c r="N41" s="320">
        <v>682</v>
      </c>
      <c r="O41" s="314">
        <f>IF(ISBLANK(N41),"",VLOOKUP(N41,Moustique_MB,2))</f>
        <v>19</v>
      </c>
      <c r="P41" s="320"/>
      <c r="Q41" s="321">
        <f>IF(ISBLANK(P41),"",VLOOKUP(P41,Moustique_Anneau,2))</f>
      </c>
      <c r="R41" s="322">
        <f t="shared" si="22"/>
        <v>2</v>
      </c>
      <c r="S41" s="467">
        <f t="shared" si="23"/>
        <v>35</v>
      </c>
      <c r="T41" s="323">
        <v>36</v>
      </c>
      <c r="V41" s="324">
        <f t="shared" si="24"/>
      </c>
      <c r="W41" s="325">
        <f t="shared" si="25"/>
      </c>
      <c r="X41" s="325">
        <f t="shared" si="26"/>
      </c>
      <c r="Y41" s="325">
        <f t="shared" si="27"/>
      </c>
      <c r="Z41" s="325">
        <f t="shared" si="28"/>
      </c>
      <c r="AA41" s="325">
        <f t="shared" si="29"/>
      </c>
      <c r="AB41" s="325">
        <f t="shared" si="30"/>
      </c>
      <c r="AC41" s="325">
        <f t="shared" si="31"/>
      </c>
      <c r="AD41" s="325">
        <f t="shared" si="32"/>
      </c>
      <c r="AE41" s="325">
        <f t="shared" si="33"/>
      </c>
      <c r="AF41" s="325">
        <f t="shared" si="34"/>
      </c>
      <c r="AG41" s="325">
        <f t="shared" si="35"/>
        <v>35</v>
      </c>
      <c r="AH41" s="325">
        <f t="shared" si="36"/>
      </c>
      <c r="AI41" s="325">
        <f t="shared" si="37"/>
      </c>
      <c r="AJ41" s="325">
        <f t="shared" si="38"/>
      </c>
      <c r="AK41" s="325">
        <f t="shared" si="39"/>
      </c>
      <c r="AL41" s="325">
        <f t="shared" si="40"/>
      </c>
      <c r="AM41" s="325">
        <f t="shared" si="41"/>
      </c>
      <c r="AN41" s="325">
        <f t="shared" si="42"/>
      </c>
      <c r="AO41" s="326">
        <f t="shared" si="43"/>
      </c>
    </row>
    <row r="42" spans="1:41" s="310" customFormat="1" ht="12">
      <c r="A42" s="345" t="s">
        <v>534</v>
      </c>
      <c r="B42" s="345" t="s">
        <v>102</v>
      </c>
      <c r="C42" s="346" t="s">
        <v>64</v>
      </c>
      <c r="D42" s="313"/>
      <c r="E42" s="314">
        <f>IF(ISBLANK(D42),"",VLOOKUP(D42,Moustique_50_m,2))</f>
      </c>
      <c r="F42" s="315">
        <v>125</v>
      </c>
      <c r="G42" s="316">
        <f>IF(ISBLANK(F42),"",VLOOKUP(F42,Moustique_50_haies,2))</f>
        <v>10</v>
      </c>
      <c r="H42" s="317"/>
      <c r="I42" s="318">
        <f>IF(ISBLANK(H42),"",VLOOKUP(H42,Moustique_500_m,2))</f>
      </c>
      <c r="J42" s="319">
        <v>250</v>
      </c>
      <c r="K42" s="314">
        <f>IF(ISBLANK(J42),"",VLOOKUP(J42,Moustique_Longueur,2))</f>
        <v>16</v>
      </c>
      <c r="L42" s="415"/>
      <c r="M42" s="470">
        <f>IF(ISBLANK(L42),"",VLOOKUP(L42,Moustique_Triple_saut,2))</f>
      </c>
      <c r="N42" s="320">
        <v>370</v>
      </c>
      <c r="O42" s="314">
        <f>IF(ISBLANK(N42),"",VLOOKUP(N42,Moustique_MB,2))</f>
        <v>9</v>
      </c>
      <c r="P42" s="320"/>
      <c r="Q42" s="321">
        <f>IF(ISBLANK(P42),"",VLOOKUP(P42,Moustique_Anneau,2))</f>
      </c>
      <c r="R42" s="322">
        <f t="shared" si="22"/>
        <v>3</v>
      </c>
      <c r="S42" s="467">
        <f t="shared" si="23"/>
        <v>35</v>
      </c>
      <c r="T42" s="323">
        <v>36</v>
      </c>
      <c r="V42" s="324">
        <f t="shared" si="24"/>
      </c>
      <c r="W42" s="325">
        <f t="shared" si="25"/>
        <v>35</v>
      </c>
      <c r="X42" s="325">
        <f t="shared" si="26"/>
      </c>
      <c r="Y42" s="325">
        <f t="shared" si="27"/>
      </c>
      <c r="Z42" s="325">
        <f t="shared" si="28"/>
      </c>
      <c r="AA42" s="325">
        <f t="shared" si="29"/>
      </c>
      <c r="AB42" s="325">
        <f t="shared" si="30"/>
      </c>
      <c r="AC42" s="325">
        <f t="shared" si="31"/>
      </c>
      <c r="AD42" s="325">
        <f t="shared" si="32"/>
      </c>
      <c r="AE42" s="325">
        <f t="shared" si="33"/>
      </c>
      <c r="AF42" s="325">
        <f t="shared" si="34"/>
      </c>
      <c r="AG42" s="325">
        <f t="shared" si="35"/>
      </c>
      <c r="AH42" s="325">
        <f t="shared" si="36"/>
      </c>
      <c r="AI42" s="325">
        <f t="shared" si="37"/>
      </c>
      <c r="AJ42" s="325">
        <f t="shared" si="38"/>
      </c>
      <c r="AK42" s="325">
        <f t="shared" si="39"/>
      </c>
      <c r="AL42" s="325">
        <f t="shared" si="40"/>
      </c>
      <c r="AM42" s="325">
        <f t="shared" si="41"/>
      </c>
      <c r="AN42" s="325">
        <f t="shared" si="42"/>
      </c>
      <c r="AO42" s="326">
        <f t="shared" si="43"/>
      </c>
    </row>
    <row r="43" spans="1:41" s="310" customFormat="1" ht="12">
      <c r="A43" s="346" t="s">
        <v>792</v>
      </c>
      <c r="B43" s="346" t="s">
        <v>793</v>
      </c>
      <c r="C43" s="345" t="s">
        <v>77</v>
      </c>
      <c r="D43" s="313"/>
      <c r="E43" s="314">
        <f>IF(ISBLANK(D43),"",VLOOKUP(D43,Moustique_50_m,2))</f>
      </c>
      <c r="F43" s="315">
        <v>119</v>
      </c>
      <c r="G43" s="316">
        <f>IF(ISBLANK(F43),"",VLOOKUP(F43,Moustique_50_haies,2))</f>
        <v>11</v>
      </c>
      <c r="H43" s="317"/>
      <c r="I43" s="325">
        <f>IF(ISBLANK(H43),"",VLOOKUP(H43,Moustique_500_m,2))</f>
      </c>
      <c r="J43" s="319">
        <v>200</v>
      </c>
      <c r="K43" s="314">
        <f>IF(ISBLANK(J43),"",VLOOKUP(J43,Moustique_Longueur,2))</f>
        <v>12</v>
      </c>
      <c r="L43" s="415"/>
      <c r="M43" s="470">
        <f>IF(ISBLANK(L43),"",VLOOKUP(L43,Moustique_Triple_saut,2))</f>
      </c>
      <c r="N43" s="320">
        <v>450</v>
      </c>
      <c r="O43" s="314">
        <f>IF(ISBLANK(N43),"",VLOOKUP(N43,Moustique_MB,2))</f>
        <v>12</v>
      </c>
      <c r="P43" s="320"/>
      <c r="Q43" s="471">
        <f>IF(ISBLANK(P43),"",VLOOKUP(P43,Moustique_Anneau,2))</f>
      </c>
      <c r="R43" s="322">
        <f t="shared" si="22"/>
        <v>3</v>
      </c>
      <c r="S43" s="467">
        <f t="shared" si="23"/>
        <v>35</v>
      </c>
      <c r="T43" s="323">
        <v>36</v>
      </c>
      <c r="U43" s="469"/>
      <c r="V43" s="324">
        <f t="shared" si="24"/>
      </c>
      <c r="W43" s="325">
        <f t="shared" si="25"/>
      </c>
      <c r="X43" s="325">
        <f t="shared" si="26"/>
      </c>
      <c r="Y43" s="325">
        <f t="shared" si="27"/>
      </c>
      <c r="Z43" s="325">
        <f t="shared" si="28"/>
        <v>35</v>
      </c>
      <c r="AA43" s="325">
        <f t="shared" si="29"/>
      </c>
      <c r="AB43" s="325">
        <f t="shared" si="30"/>
      </c>
      <c r="AC43" s="325">
        <f t="shared" si="31"/>
      </c>
      <c r="AD43" s="325">
        <f t="shared" si="32"/>
      </c>
      <c r="AE43" s="325">
        <f t="shared" si="33"/>
      </c>
      <c r="AF43" s="325">
        <f t="shared" si="34"/>
      </c>
      <c r="AG43" s="325">
        <f t="shared" si="35"/>
      </c>
      <c r="AH43" s="325">
        <f t="shared" si="36"/>
      </c>
      <c r="AI43" s="325">
        <f t="shared" si="37"/>
      </c>
      <c r="AJ43" s="325">
        <f t="shared" si="38"/>
      </c>
      <c r="AK43" s="325">
        <f t="shared" si="39"/>
      </c>
      <c r="AL43" s="325">
        <f t="shared" si="40"/>
      </c>
      <c r="AM43" s="325">
        <f t="shared" si="41"/>
      </c>
      <c r="AN43" s="325">
        <f t="shared" si="42"/>
      </c>
      <c r="AO43" s="326">
        <f t="shared" si="43"/>
      </c>
    </row>
    <row r="44" spans="1:41" s="310" customFormat="1" ht="12">
      <c r="A44" s="329" t="s">
        <v>376</v>
      </c>
      <c r="B44" s="329" t="s">
        <v>230</v>
      </c>
      <c r="C44" s="348" t="s">
        <v>48</v>
      </c>
      <c r="D44" s="313"/>
      <c r="E44" s="314">
        <f>IF(ISBLANK(D44),"",VLOOKUP(D44,Moustique_50_m,2))</f>
      </c>
      <c r="F44" s="315">
        <v>123</v>
      </c>
      <c r="G44" s="316">
        <f>IF(ISBLANK(F44),"",VLOOKUP(F44,Moustique_50_haies,2))</f>
        <v>10</v>
      </c>
      <c r="H44" s="317"/>
      <c r="I44" s="318">
        <f>IF(ISBLANK(H44),"",VLOOKUP(H44,Moustique_500_m,2))</f>
      </c>
      <c r="J44" s="319">
        <v>213</v>
      </c>
      <c r="K44" s="314">
        <f>IF(ISBLANK(J44),"",VLOOKUP(J44,Moustique_Longueur,2))</f>
        <v>13</v>
      </c>
      <c r="L44" s="412"/>
      <c r="M44" s="412"/>
      <c r="N44" s="320">
        <v>455</v>
      </c>
      <c r="O44" s="314">
        <f>IF(ISBLANK(N44),"",VLOOKUP(N44,Moustique_MB,2))</f>
        <v>12</v>
      </c>
      <c r="P44" s="320"/>
      <c r="Q44" s="321">
        <f>IF(ISBLANK(P44),"",VLOOKUP(P44,Moustique_Anneau,2))</f>
      </c>
      <c r="R44" s="322">
        <f t="shared" si="22"/>
        <v>3</v>
      </c>
      <c r="S44" s="467">
        <f t="shared" si="23"/>
        <v>35</v>
      </c>
      <c r="T44" s="323">
        <v>36</v>
      </c>
      <c r="V44" s="324">
        <f t="shared" si="24"/>
      </c>
      <c r="W44" s="325">
        <f t="shared" si="25"/>
      </c>
      <c r="X44" s="325">
        <f t="shared" si="26"/>
      </c>
      <c r="Y44" s="325">
        <f t="shared" si="27"/>
      </c>
      <c r="Z44" s="325">
        <f t="shared" si="28"/>
      </c>
      <c r="AA44" s="325">
        <f t="shared" si="29"/>
      </c>
      <c r="AB44" s="325">
        <f t="shared" si="30"/>
      </c>
      <c r="AC44" s="325">
        <f t="shared" si="31"/>
      </c>
      <c r="AD44" s="325">
        <f t="shared" si="32"/>
      </c>
      <c r="AE44" s="325">
        <f t="shared" si="33"/>
      </c>
      <c r="AF44" s="325">
        <f t="shared" si="34"/>
      </c>
      <c r="AG44" s="325">
        <f t="shared" si="35"/>
      </c>
      <c r="AH44" s="325">
        <f t="shared" si="36"/>
      </c>
      <c r="AI44" s="325">
        <f t="shared" si="37"/>
      </c>
      <c r="AJ44" s="325">
        <f t="shared" si="38"/>
      </c>
      <c r="AK44" s="325">
        <f t="shared" si="39"/>
        <v>35</v>
      </c>
      <c r="AL44" s="325">
        <f t="shared" si="40"/>
      </c>
      <c r="AM44" s="325">
        <f t="shared" si="41"/>
      </c>
      <c r="AN44" s="325">
        <f t="shared" si="42"/>
      </c>
      <c r="AO44" s="326">
        <f t="shared" si="43"/>
      </c>
    </row>
    <row r="45" spans="1:41" s="310" customFormat="1" ht="12">
      <c r="A45" s="345" t="s">
        <v>493</v>
      </c>
      <c r="B45" s="345" t="s">
        <v>392</v>
      </c>
      <c r="C45" s="346" t="s">
        <v>74</v>
      </c>
      <c r="D45" s="313"/>
      <c r="E45" s="314">
        <f>IF(ISBLANK(D45),"",VLOOKUP(D45,Moustique_50_m,2))</f>
      </c>
      <c r="F45" s="315">
        <v>113</v>
      </c>
      <c r="G45" s="316">
        <f>IF(ISBLANK(F45),"",VLOOKUP(F45,Moustique_50_haies,2))</f>
        <v>13</v>
      </c>
      <c r="H45" s="317"/>
      <c r="I45" s="318">
        <f>IF(ISBLANK(H45),"",VLOOKUP(H45,Moustique_500_m,2))</f>
      </c>
      <c r="J45" s="319">
        <v>198</v>
      </c>
      <c r="K45" s="314">
        <f>IF(ISBLANK(J45),"",VLOOKUP(J45,Moustique_Longueur,2))</f>
        <v>11</v>
      </c>
      <c r="L45" s="415"/>
      <c r="M45" s="470">
        <f>IF(ISBLANK(L45),"",VLOOKUP(L45,Moustique_Triple_saut,2))</f>
      </c>
      <c r="N45" s="320">
        <v>390</v>
      </c>
      <c r="O45" s="314">
        <f>IF(ISBLANK(N45),"",VLOOKUP(N45,Moustique_MB,2))</f>
        <v>10</v>
      </c>
      <c r="P45" s="320"/>
      <c r="Q45" s="321">
        <f>IF(ISBLANK(P45),"",VLOOKUP(P45,Moustique_Anneau,2))</f>
      </c>
      <c r="R45" s="322">
        <f t="shared" si="22"/>
        <v>3</v>
      </c>
      <c r="S45" s="467">
        <f t="shared" si="23"/>
        <v>34</v>
      </c>
      <c r="T45" s="323">
        <v>41</v>
      </c>
      <c r="V45" s="324">
        <f t="shared" si="24"/>
      </c>
      <c r="W45" s="325">
        <f t="shared" si="25"/>
      </c>
      <c r="X45" s="325">
        <f t="shared" si="26"/>
      </c>
      <c r="Y45" s="325">
        <f t="shared" si="27"/>
      </c>
      <c r="Z45" s="325">
        <f t="shared" si="28"/>
      </c>
      <c r="AA45" s="325">
        <f t="shared" si="29"/>
      </c>
      <c r="AB45" s="325">
        <f t="shared" si="30"/>
      </c>
      <c r="AC45" s="325">
        <f t="shared" si="31"/>
      </c>
      <c r="AD45" s="325">
        <f t="shared" si="32"/>
      </c>
      <c r="AE45" s="325">
        <f t="shared" si="33"/>
      </c>
      <c r="AF45" s="325">
        <f t="shared" si="34"/>
        <v>34</v>
      </c>
      <c r="AG45" s="325">
        <f t="shared" si="35"/>
      </c>
      <c r="AH45" s="325">
        <f t="shared" si="36"/>
      </c>
      <c r="AI45" s="325">
        <f t="shared" si="37"/>
      </c>
      <c r="AJ45" s="325">
        <f t="shared" si="38"/>
      </c>
      <c r="AK45" s="325">
        <f t="shared" si="39"/>
      </c>
      <c r="AL45" s="325">
        <f t="shared" si="40"/>
      </c>
      <c r="AM45" s="325">
        <f t="shared" si="41"/>
      </c>
      <c r="AN45" s="325">
        <f t="shared" si="42"/>
      </c>
      <c r="AO45" s="326">
        <f t="shared" si="43"/>
      </c>
    </row>
    <row r="46" spans="1:41" s="310" customFormat="1" ht="12">
      <c r="A46" s="329" t="s">
        <v>373</v>
      </c>
      <c r="B46" s="329" t="s">
        <v>286</v>
      </c>
      <c r="C46" s="348" t="s">
        <v>48</v>
      </c>
      <c r="D46" s="472"/>
      <c r="E46" s="314">
        <f>IF(ISBLANK(D46),"",VLOOKUP(D46,Moustique_50_m,2))</f>
      </c>
      <c r="F46" s="463">
        <v>131</v>
      </c>
      <c r="G46" s="316">
        <f>IF(ISBLANK(F46),"",VLOOKUP(F46,Moustique_50_haies,2))</f>
        <v>9</v>
      </c>
      <c r="H46" s="473"/>
      <c r="I46" s="325">
        <f>IF(ISBLANK(H46),"",VLOOKUP(H46,Moustique_500_m,2))</f>
      </c>
      <c r="J46" s="465">
        <v>225</v>
      </c>
      <c r="K46" s="314">
        <f>IF(ISBLANK(J46),"",VLOOKUP(J46,Moustique_Longueur,2))</f>
        <v>14</v>
      </c>
      <c r="L46" s="412"/>
      <c r="M46" s="412"/>
      <c r="N46" s="465">
        <v>427</v>
      </c>
      <c r="O46" s="314">
        <f>IF(ISBLANK(N46),"",VLOOKUP(N46,Moustique_MB,2))</f>
        <v>11</v>
      </c>
      <c r="P46" s="465"/>
      <c r="Q46" s="471">
        <f>IF(ISBLANK(P46),"",VLOOKUP(P46,Moustique_Anneau,2))</f>
      </c>
      <c r="R46" s="322">
        <f t="shared" si="22"/>
        <v>3</v>
      </c>
      <c r="S46" s="467">
        <f t="shared" si="23"/>
        <v>34</v>
      </c>
      <c r="T46" s="323">
        <v>41</v>
      </c>
      <c r="U46" s="327"/>
      <c r="V46" s="324">
        <f t="shared" si="24"/>
      </c>
      <c r="W46" s="325">
        <f t="shared" si="25"/>
      </c>
      <c r="X46" s="325">
        <f t="shared" si="26"/>
      </c>
      <c r="Y46" s="325">
        <f t="shared" si="27"/>
      </c>
      <c r="Z46" s="325">
        <f t="shared" si="28"/>
      </c>
      <c r="AA46" s="325">
        <f t="shared" si="29"/>
      </c>
      <c r="AB46" s="325">
        <f t="shared" si="30"/>
      </c>
      <c r="AC46" s="325">
        <f t="shared" si="31"/>
      </c>
      <c r="AD46" s="325">
        <f t="shared" si="32"/>
      </c>
      <c r="AE46" s="325">
        <f t="shared" si="33"/>
      </c>
      <c r="AF46" s="325">
        <f t="shared" si="34"/>
      </c>
      <c r="AG46" s="325">
        <f t="shared" si="35"/>
      </c>
      <c r="AH46" s="325">
        <f t="shared" si="36"/>
      </c>
      <c r="AI46" s="325">
        <f t="shared" si="37"/>
      </c>
      <c r="AJ46" s="325">
        <f t="shared" si="38"/>
      </c>
      <c r="AK46" s="325">
        <f t="shared" si="39"/>
        <v>34</v>
      </c>
      <c r="AL46" s="325">
        <f t="shared" si="40"/>
      </c>
      <c r="AM46" s="325">
        <f t="shared" si="41"/>
      </c>
      <c r="AN46" s="325">
        <f t="shared" si="42"/>
      </c>
      <c r="AO46" s="326">
        <f t="shared" si="43"/>
      </c>
    </row>
    <row r="47" spans="1:41" s="310" customFormat="1" ht="12">
      <c r="A47" s="345" t="s">
        <v>453</v>
      </c>
      <c r="B47" s="345" t="s">
        <v>774</v>
      </c>
      <c r="C47" s="346" t="s">
        <v>64</v>
      </c>
      <c r="D47" s="313"/>
      <c r="E47" s="314">
        <f>IF(ISBLANK(D47),"",VLOOKUP(D47,Moustique_50_m,2))</f>
      </c>
      <c r="F47" s="315">
        <v>115</v>
      </c>
      <c r="G47" s="316">
        <f>IF(ISBLANK(F47),"",VLOOKUP(F47,Moustique_50_haies,2))</f>
        <v>12</v>
      </c>
      <c r="H47" s="317"/>
      <c r="I47" s="318">
        <f>IF(ISBLANK(H47),"",VLOOKUP(H47,Moustique_500_m,2))</f>
      </c>
      <c r="J47" s="319">
        <v>220</v>
      </c>
      <c r="K47" s="314">
        <f>IF(ISBLANK(J47),"",VLOOKUP(J47,Moustique_Longueur,2))</f>
        <v>14</v>
      </c>
      <c r="L47" s="415"/>
      <c r="M47" s="470">
        <f>IF(ISBLANK(L47),"",VLOOKUP(L47,Moustique_Triple_saut,2))</f>
      </c>
      <c r="N47" s="320">
        <v>310</v>
      </c>
      <c r="O47" s="314">
        <f>IF(ISBLANK(N47),"",VLOOKUP(N47,Moustique_MB,2))</f>
        <v>7</v>
      </c>
      <c r="P47" s="320"/>
      <c r="Q47" s="321">
        <f>IF(ISBLANK(P47),"",VLOOKUP(P47,Moustique_Anneau,2))</f>
      </c>
      <c r="R47" s="322">
        <f t="shared" si="22"/>
        <v>3</v>
      </c>
      <c r="S47" s="467">
        <f t="shared" si="23"/>
        <v>33</v>
      </c>
      <c r="T47" s="323">
        <v>43</v>
      </c>
      <c r="V47" s="324">
        <f t="shared" si="24"/>
      </c>
      <c r="W47" s="325">
        <f t="shared" si="25"/>
        <v>33</v>
      </c>
      <c r="X47" s="325">
        <f t="shared" si="26"/>
      </c>
      <c r="Y47" s="325">
        <f t="shared" si="27"/>
      </c>
      <c r="Z47" s="325">
        <f t="shared" si="28"/>
      </c>
      <c r="AA47" s="325">
        <f t="shared" si="29"/>
      </c>
      <c r="AB47" s="325">
        <f t="shared" si="30"/>
      </c>
      <c r="AC47" s="325">
        <f t="shared" si="31"/>
      </c>
      <c r="AD47" s="325">
        <f t="shared" si="32"/>
      </c>
      <c r="AE47" s="325">
        <f t="shared" si="33"/>
      </c>
      <c r="AF47" s="325">
        <f t="shared" si="34"/>
      </c>
      <c r="AG47" s="325">
        <f t="shared" si="35"/>
      </c>
      <c r="AH47" s="325">
        <f t="shared" si="36"/>
      </c>
      <c r="AI47" s="325">
        <f t="shared" si="37"/>
      </c>
      <c r="AJ47" s="325">
        <f t="shared" si="38"/>
      </c>
      <c r="AK47" s="325">
        <f t="shared" si="39"/>
      </c>
      <c r="AL47" s="325">
        <f t="shared" si="40"/>
      </c>
      <c r="AM47" s="325">
        <f t="shared" si="41"/>
      </c>
      <c r="AN47" s="325">
        <f t="shared" si="42"/>
      </c>
      <c r="AO47" s="326">
        <f t="shared" si="43"/>
      </c>
    </row>
    <row r="48" spans="1:41" s="327" customFormat="1" ht="12">
      <c r="A48" s="345" t="s">
        <v>781</v>
      </c>
      <c r="B48" s="345" t="s">
        <v>782</v>
      </c>
      <c r="C48" s="346" t="s">
        <v>78</v>
      </c>
      <c r="D48" s="313"/>
      <c r="E48" s="314">
        <f>IF(ISBLANK(D48),"",VLOOKUP(D48,Moustique_50_m,2))</f>
      </c>
      <c r="F48" s="315">
        <v>104</v>
      </c>
      <c r="G48" s="316">
        <f>IF(ISBLANK(F48),"",VLOOKUP(F48,Moustique_50_haies,2))</f>
        <v>16</v>
      </c>
      <c r="H48" s="317"/>
      <c r="I48" s="318">
        <f>IF(ISBLANK(H48),"",VLOOKUP(H48,Moustique_500_m,2))</f>
      </c>
      <c r="J48" s="319">
        <v>262</v>
      </c>
      <c r="K48" s="314">
        <f>IF(ISBLANK(J48),"",VLOOKUP(J48,Moustique_Longueur,2))</f>
        <v>17</v>
      </c>
      <c r="L48" s="415"/>
      <c r="M48" s="470">
        <f>IF(ISBLANK(L48),"",VLOOKUP(L48,Moustique_Triple_saut,2))</f>
      </c>
      <c r="N48" s="320"/>
      <c r="O48" s="314">
        <f>IF(ISBLANK(N48),"",VLOOKUP(N48,Moustique_MB,2))</f>
      </c>
      <c r="P48" s="320"/>
      <c r="Q48" s="321">
        <f>IF(ISBLANK(P48),"",VLOOKUP(P48,Moustique_Anneau,2))</f>
      </c>
      <c r="R48" s="322">
        <f t="shared" si="22"/>
        <v>2</v>
      </c>
      <c r="S48" s="467">
        <f t="shared" si="23"/>
        <v>33</v>
      </c>
      <c r="T48" s="323">
        <v>43</v>
      </c>
      <c r="U48" s="310"/>
      <c r="V48" s="324">
        <f t="shared" si="24"/>
      </c>
      <c r="W48" s="325">
        <f t="shared" si="25"/>
      </c>
      <c r="X48" s="325">
        <f t="shared" si="26"/>
      </c>
      <c r="Y48" s="325">
        <f t="shared" si="27"/>
      </c>
      <c r="Z48" s="325">
        <f t="shared" si="28"/>
      </c>
      <c r="AA48" s="325">
        <f t="shared" si="29"/>
      </c>
      <c r="AB48" s="325">
        <f t="shared" si="30"/>
      </c>
      <c r="AC48" s="325">
        <f t="shared" si="31"/>
      </c>
      <c r="AD48" s="325">
        <f t="shared" si="32"/>
      </c>
      <c r="AE48" s="325">
        <f t="shared" si="33"/>
      </c>
      <c r="AF48" s="325">
        <f t="shared" si="34"/>
      </c>
      <c r="AG48" s="325">
        <f t="shared" si="35"/>
        <v>33</v>
      </c>
      <c r="AH48" s="325">
        <f t="shared" si="36"/>
      </c>
      <c r="AI48" s="325">
        <f t="shared" si="37"/>
      </c>
      <c r="AJ48" s="325">
        <f t="shared" si="38"/>
      </c>
      <c r="AK48" s="325">
        <f t="shared" si="39"/>
      </c>
      <c r="AL48" s="325">
        <f t="shared" si="40"/>
      </c>
      <c r="AM48" s="325">
        <f t="shared" si="41"/>
      </c>
      <c r="AN48" s="325">
        <f t="shared" si="42"/>
      </c>
      <c r="AO48" s="326">
        <f t="shared" si="43"/>
      </c>
    </row>
    <row r="49" spans="1:41" s="327" customFormat="1" ht="12">
      <c r="A49" s="345" t="s">
        <v>526</v>
      </c>
      <c r="B49" s="345" t="s">
        <v>289</v>
      </c>
      <c r="C49" s="346" t="s">
        <v>77</v>
      </c>
      <c r="D49" s="313"/>
      <c r="E49" s="314">
        <f>IF(ISBLANK(D49),"",VLOOKUP(D49,Moustique_50_m,2))</f>
      </c>
      <c r="F49" s="315">
        <v>124</v>
      </c>
      <c r="G49" s="316">
        <f>IF(ISBLANK(F49),"",VLOOKUP(F49,Moustique_50_haies,2))</f>
        <v>10</v>
      </c>
      <c r="H49" s="317"/>
      <c r="I49" s="318">
        <f>IF(ISBLANK(H49),"",VLOOKUP(H49,Moustique_500_m,2))</f>
      </c>
      <c r="J49" s="319">
        <v>220</v>
      </c>
      <c r="K49" s="314">
        <f>IF(ISBLANK(J49),"",VLOOKUP(J49,Moustique_Longueur,2))</f>
        <v>14</v>
      </c>
      <c r="L49" s="415"/>
      <c r="M49" s="470">
        <f>IF(ISBLANK(L49),"",VLOOKUP(L49,Moustique_Triple_saut,2))</f>
      </c>
      <c r="N49" s="320">
        <v>360</v>
      </c>
      <c r="O49" s="314">
        <f>IF(ISBLANK(N49),"",VLOOKUP(N49,Moustique_MB,2))</f>
        <v>9</v>
      </c>
      <c r="P49" s="320"/>
      <c r="Q49" s="321">
        <f>IF(ISBLANK(P49),"",VLOOKUP(P49,Moustique_Anneau,2))</f>
      </c>
      <c r="R49" s="322">
        <f t="shared" si="22"/>
        <v>3</v>
      </c>
      <c r="S49" s="467">
        <f t="shared" si="23"/>
        <v>33</v>
      </c>
      <c r="T49" s="323">
        <v>43</v>
      </c>
      <c r="U49" s="310"/>
      <c r="V49" s="324">
        <f t="shared" si="24"/>
      </c>
      <c r="W49" s="325">
        <f t="shared" si="25"/>
      </c>
      <c r="X49" s="325">
        <f t="shared" si="26"/>
      </c>
      <c r="Y49" s="325">
        <f t="shared" si="27"/>
      </c>
      <c r="Z49" s="325">
        <f t="shared" si="28"/>
        <v>33</v>
      </c>
      <c r="AA49" s="325">
        <f t="shared" si="29"/>
      </c>
      <c r="AB49" s="325">
        <f t="shared" si="30"/>
      </c>
      <c r="AC49" s="325">
        <f t="shared" si="31"/>
      </c>
      <c r="AD49" s="325">
        <f t="shared" si="32"/>
      </c>
      <c r="AE49" s="325">
        <f t="shared" si="33"/>
      </c>
      <c r="AF49" s="325">
        <f t="shared" si="34"/>
      </c>
      <c r="AG49" s="325">
        <f t="shared" si="35"/>
      </c>
      <c r="AH49" s="325">
        <f t="shared" si="36"/>
      </c>
      <c r="AI49" s="325">
        <f t="shared" si="37"/>
      </c>
      <c r="AJ49" s="325">
        <f t="shared" si="38"/>
      </c>
      <c r="AK49" s="325">
        <f t="shared" si="39"/>
      </c>
      <c r="AL49" s="325">
        <f t="shared" si="40"/>
      </c>
      <c r="AM49" s="325">
        <f t="shared" si="41"/>
      </c>
      <c r="AN49" s="325">
        <f t="shared" si="42"/>
      </c>
      <c r="AO49" s="326">
        <f t="shared" si="43"/>
      </c>
    </row>
    <row r="50" spans="1:41" s="327" customFormat="1" ht="12">
      <c r="A50" s="346" t="s">
        <v>788</v>
      </c>
      <c r="B50" s="346" t="s">
        <v>789</v>
      </c>
      <c r="C50" s="345" t="s">
        <v>77</v>
      </c>
      <c r="D50" s="313"/>
      <c r="E50" s="314">
        <f>IF(ISBLANK(D50),"",VLOOKUP(D50,Moustique_50_m,2))</f>
      </c>
      <c r="F50" s="315">
        <v>125</v>
      </c>
      <c r="G50" s="316">
        <f>IF(ISBLANK(F50),"",VLOOKUP(F50,Moustique_50_haies,2))</f>
        <v>10</v>
      </c>
      <c r="H50" s="317"/>
      <c r="I50" s="325">
        <f>IF(ISBLANK(H50),"",VLOOKUP(H50,Moustique_500_m,2))</f>
      </c>
      <c r="J50" s="319">
        <v>180</v>
      </c>
      <c r="K50" s="314">
        <f>IF(ISBLANK(J50),"",VLOOKUP(J50,Moustique_Longueur,2))</f>
        <v>10</v>
      </c>
      <c r="L50" s="415"/>
      <c r="M50" s="470">
        <f>IF(ISBLANK(L50),"",VLOOKUP(L50,Moustique_Triple_saut,2))</f>
      </c>
      <c r="N50" s="320">
        <v>440</v>
      </c>
      <c r="O50" s="314">
        <f>IF(ISBLANK(N50),"",VLOOKUP(N50,Moustique_MB,2))</f>
        <v>12</v>
      </c>
      <c r="P50" s="320"/>
      <c r="Q50" s="471">
        <f>IF(ISBLANK(P50),"",VLOOKUP(P50,Moustique_Anneau,2))</f>
      </c>
      <c r="R50" s="322">
        <f t="shared" si="22"/>
        <v>3</v>
      </c>
      <c r="S50" s="467">
        <f t="shared" si="23"/>
        <v>32</v>
      </c>
      <c r="T50" s="323">
        <v>46</v>
      </c>
      <c r="U50" s="469"/>
      <c r="V50" s="324">
        <f t="shared" si="24"/>
      </c>
      <c r="W50" s="325">
        <f t="shared" si="25"/>
      </c>
      <c r="X50" s="325">
        <f t="shared" si="26"/>
      </c>
      <c r="Y50" s="325">
        <f t="shared" si="27"/>
      </c>
      <c r="Z50" s="325">
        <f t="shared" si="28"/>
        <v>32</v>
      </c>
      <c r="AA50" s="325">
        <f t="shared" si="29"/>
      </c>
      <c r="AB50" s="325">
        <f t="shared" si="30"/>
      </c>
      <c r="AC50" s="325">
        <f t="shared" si="31"/>
      </c>
      <c r="AD50" s="325">
        <f t="shared" si="32"/>
      </c>
      <c r="AE50" s="325">
        <f t="shared" si="33"/>
      </c>
      <c r="AF50" s="325">
        <f t="shared" si="34"/>
      </c>
      <c r="AG50" s="325">
        <f t="shared" si="35"/>
      </c>
      <c r="AH50" s="325">
        <f t="shared" si="36"/>
      </c>
      <c r="AI50" s="325">
        <f t="shared" si="37"/>
      </c>
      <c r="AJ50" s="325">
        <f t="shared" si="38"/>
      </c>
      <c r="AK50" s="325">
        <f t="shared" si="39"/>
      </c>
      <c r="AL50" s="325">
        <f t="shared" si="40"/>
      </c>
      <c r="AM50" s="325">
        <f t="shared" si="41"/>
      </c>
      <c r="AN50" s="325">
        <f t="shared" si="42"/>
      </c>
      <c r="AO50" s="326">
        <f t="shared" si="43"/>
      </c>
    </row>
    <row r="51" spans="1:41" s="327" customFormat="1" ht="12">
      <c r="A51" s="345" t="s">
        <v>527</v>
      </c>
      <c r="B51" s="345" t="s">
        <v>528</v>
      </c>
      <c r="C51" s="346" t="s">
        <v>77</v>
      </c>
      <c r="D51" s="313"/>
      <c r="E51" s="314">
        <f>IF(ISBLANK(D51),"",VLOOKUP(D51,Moustique_50_m,2))</f>
      </c>
      <c r="F51" s="315">
        <v>115</v>
      </c>
      <c r="G51" s="316">
        <f>IF(ISBLANK(F51),"",VLOOKUP(F51,Moustique_50_haies,2))</f>
        <v>12</v>
      </c>
      <c r="H51" s="317"/>
      <c r="I51" s="318">
        <f>IF(ISBLANK(H51),"",VLOOKUP(H51,Moustique_500_m,2))</f>
      </c>
      <c r="J51" s="319">
        <v>200</v>
      </c>
      <c r="K51" s="314">
        <f>IF(ISBLANK(J51),"",VLOOKUP(J51,Moustique_Longueur,2))</f>
        <v>12</v>
      </c>
      <c r="L51" s="415"/>
      <c r="M51" s="470">
        <f>IF(ISBLANK(L51),"",VLOOKUP(L51,Moustique_Triple_saut,2))</f>
      </c>
      <c r="N51" s="320">
        <v>310</v>
      </c>
      <c r="O51" s="314">
        <f>IF(ISBLANK(N51),"",VLOOKUP(N51,Moustique_MB,2))</f>
        <v>7</v>
      </c>
      <c r="P51" s="320"/>
      <c r="Q51" s="321">
        <f>IF(ISBLANK(P51),"",VLOOKUP(P51,Moustique_Anneau,2))</f>
      </c>
      <c r="R51" s="322">
        <f t="shared" si="22"/>
        <v>3</v>
      </c>
      <c r="S51" s="467">
        <f t="shared" si="23"/>
        <v>31</v>
      </c>
      <c r="T51" s="323">
        <v>47</v>
      </c>
      <c r="U51" s="310"/>
      <c r="V51" s="324">
        <f t="shared" si="24"/>
      </c>
      <c r="W51" s="325">
        <f t="shared" si="25"/>
      </c>
      <c r="X51" s="325">
        <f t="shared" si="26"/>
      </c>
      <c r="Y51" s="325">
        <f t="shared" si="27"/>
      </c>
      <c r="Z51" s="325">
        <f t="shared" si="28"/>
        <v>31</v>
      </c>
      <c r="AA51" s="325">
        <f t="shared" si="29"/>
      </c>
      <c r="AB51" s="325">
        <f t="shared" si="30"/>
      </c>
      <c r="AC51" s="325">
        <f t="shared" si="31"/>
      </c>
      <c r="AD51" s="325">
        <f t="shared" si="32"/>
      </c>
      <c r="AE51" s="325">
        <f t="shared" si="33"/>
      </c>
      <c r="AF51" s="325">
        <f t="shared" si="34"/>
      </c>
      <c r="AG51" s="325">
        <f t="shared" si="35"/>
      </c>
      <c r="AH51" s="325">
        <f t="shared" si="36"/>
      </c>
      <c r="AI51" s="325">
        <f t="shared" si="37"/>
      </c>
      <c r="AJ51" s="325">
        <f t="shared" si="38"/>
      </c>
      <c r="AK51" s="325">
        <f t="shared" si="39"/>
      </c>
      <c r="AL51" s="325">
        <f t="shared" si="40"/>
      </c>
      <c r="AM51" s="325">
        <f t="shared" si="41"/>
      </c>
      <c r="AN51" s="325">
        <f t="shared" si="42"/>
      </c>
      <c r="AO51" s="326">
        <f t="shared" si="43"/>
      </c>
    </row>
    <row r="52" spans="1:41" s="327" customFormat="1" ht="12">
      <c r="A52" s="345" t="s">
        <v>138</v>
      </c>
      <c r="B52" s="345" t="s">
        <v>298</v>
      </c>
      <c r="C52" s="346" t="s">
        <v>77</v>
      </c>
      <c r="D52" s="313"/>
      <c r="E52" s="314">
        <f>IF(ISBLANK(D52),"",VLOOKUP(D52,Moustique_50_m,2))</f>
      </c>
      <c r="F52" s="315">
        <v>130</v>
      </c>
      <c r="G52" s="316">
        <f>IF(ISBLANK(F52),"",VLOOKUP(F52,Moustique_50_haies,2))</f>
        <v>9</v>
      </c>
      <c r="H52" s="317"/>
      <c r="I52" s="318">
        <f>IF(ISBLANK(H52),"",VLOOKUP(H52,Moustique_500_m,2))</f>
      </c>
      <c r="J52" s="319">
        <v>220</v>
      </c>
      <c r="K52" s="314">
        <f>IF(ISBLANK(J52),"",VLOOKUP(J52,Moustique_Longueur,2))</f>
        <v>14</v>
      </c>
      <c r="L52" s="415"/>
      <c r="M52" s="470">
        <f>IF(ISBLANK(L52),"",VLOOKUP(L52,Moustique_Triple_saut,2))</f>
      </c>
      <c r="N52" s="320">
        <v>320</v>
      </c>
      <c r="O52" s="314">
        <f>IF(ISBLANK(N52),"",VLOOKUP(N52,Moustique_MB,2))</f>
        <v>8</v>
      </c>
      <c r="P52" s="320"/>
      <c r="Q52" s="321">
        <f>IF(ISBLANK(P52),"",VLOOKUP(P52,Moustique_Anneau,2))</f>
      </c>
      <c r="R52" s="322">
        <f t="shared" si="22"/>
        <v>3</v>
      </c>
      <c r="S52" s="467">
        <f t="shared" si="23"/>
        <v>31</v>
      </c>
      <c r="T52" s="323">
        <v>47</v>
      </c>
      <c r="U52" s="310"/>
      <c r="V52" s="324">
        <f t="shared" si="24"/>
      </c>
      <c r="W52" s="325">
        <f t="shared" si="25"/>
      </c>
      <c r="X52" s="325">
        <f t="shared" si="26"/>
      </c>
      <c r="Y52" s="325">
        <f t="shared" si="27"/>
      </c>
      <c r="Z52" s="325">
        <f t="shared" si="28"/>
        <v>31</v>
      </c>
      <c r="AA52" s="325">
        <f t="shared" si="29"/>
      </c>
      <c r="AB52" s="325">
        <f t="shared" si="30"/>
      </c>
      <c r="AC52" s="325">
        <f t="shared" si="31"/>
      </c>
      <c r="AD52" s="325">
        <f t="shared" si="32"/>
      </c>
      <c r="AE52" s="325">
        <f t="shared" si="33"/>
      </c>
      <c r="AF52" s="325">
        <f t="shared" si="34"/>
      </c>
      <c r="AG52" s="325">
        <f t="shared" si="35"/>
      </c>
      <c r="AH52" s="325">
        <f t="shared" si="36"/>
      </c>
      <c r="AI52" s="325">
        <f t="shared" si="37"/>
      </c>
      <c r="AJ52" s="325">
        <f t="shared" si="38"/>
      </c>
      <c r="AK52" s="325">
        <f t="shared" si="39"/>
      </c>
      <c r="AL52" s="325">
        <f t="shared" si="40"/>
      </c>
      <c r="AM52" s="325">
        <f t="shared" si="41"/>
      </c>
      <c r="AN52" s="325">
        <f t="shared" si="42"/>
      </c>
      <c r="AO52" s="326">
        <f t="shared" si="43"/>
      </c>
    </row>
    <row r="53" spans="1:41" s="327" customFormat="1" ht="12">
      <c r="A53" s="329" t="s">
        <v>412</v>
      </c>
      <c r="B53" s="329" t="s">
        <v>413</v>
      </c>
      <c r="C53" s="348" t="s">
        <v>48</v>
      </c>
      <c r="D53" s="313"/>
      <c r="E53" s="314">
        <f>IF(ISBLANK(D53),"",VLOOKUP(D53,Moustique_50_m,2))</f>
      </c>
      <c r="F53" s="315">
        <v>128</v>
      </c>
      <c r="G53" s="316">
        <f>IF(ISBLANK(F53),"",VLOOKUP(F53,Moustique_50_haies,2))</f>
        <v>9</v>
      </c>
      <c r="H53" s="317"/>
      <c r="I53" s="318">
        <f>IF(ISBLANK(H53),"",VLOOKUP(H53,Moustique_500_m,2))</f>
      </c>
      <c r="J53" s="319">
        <v>203</v>
      </c>
      <c r="K53" s="314">
        <f>IF(ISBLANK(J53),"",VLOOKUP(J53,Moustique_Longueur,2))</f>
        <v>12</v>
      </c>
      <c r="L53" s="412"/>
      <c r="M53" s="412"/>
      <c r="N53" s="320">
        <v>400</v>
      </c>
      <c r="O53" s="314">
        <f>IF(ISBLANK(N53),"",VLOOKUP(N53,Moustique_MB,2))</f>
        <v>10</v>
      </c>
      <c r="P53" s="320"/>
      <c r="Q53" s="321">
        <f>IF(ISBLANK(P53),"",VLOOKUP(P53,Moustique_Anneau,2))</f>
      </c>
      <c r="R53" s="322">
        <f t="shared" si="22"/>
        <v>3</v>
      </c>
      <c r="S53" s="467">
        <f t="shared" si="23"/>
        <v>31</v>
      </c>
      <c r="T53" s="323">
        <v>47</v>
      </c>
      <c r="U53" s="310"/>
      <c r="V53" s="324">
        <f t="shared" si="24"/>
      </c>
      <c r="W53" s="325">
        <f t="shared" si="25"/>
      </c>
      <c r="X53" s="325">
        <f t="shared" si="26"/>
      </c>
      <c r="Y53" s="325">
        <f t="shared" si="27"/>
      </c>
      <c r="Z53" s="325">
        <f t="shared" si="28"/>
      </c>
      <c r="AA53" s="325">
        <f t="shared" si="29"/>
      </c>
      <c r="AB53" s="325">
        <f t="shared" si="30"/>
      </c>
      <c r="AC53" s="325">
        <f t="shared" si="31"/>
      </c>
      <c r="AD53" s="325">
        <f t="shared" si="32"/>
      </c>
      <c r="AE53" s="325">
        <f t="shared" si="33"/>
      </c>
      <c r="AF53" s="325">
        <f t="shared" si="34"/>
      </c>
      <c r="AG53" s="325">
        <f t="shared" si="35"/>
      </c>
      <c r="AH53" s="325">
        <f t="shared" si="36"/>
      </c>
      <c r="AI53" s="325">
        <f t="shared" si="37"/>
      </c>
      <c r="AJ53" s="325">
        <f t="shared" si="38"/>
      </c>
      <c r="AK53" s="325">
        <f t="shared" si="39"/>
        <v>31</v>
      </c>
      <c r="AL53" s="325">
        <f t="shared" si="40"/>
      </c>
      <c r="AM53" s="325">
        <f t="shared" si="41"/>
      </c>
      <c r="AN53" s="325">
        <f t="shared" si="42"/>
      </c>
      <c r="AO53" s="326">
        <f t="shared" si="43"/>
      </c>
    </row>
    <row r="54" spans="1:41" s="327" customFormat="1" ht="12">
      <c r="A54" s="345" t="s">
        <v>773</v>
      </c>
      <c r="B54" s="345" t="s">
        <v>531</v>
      </c>
      <c r="C54" s="346" t="s">
        <v>77</v>
      </c>
      <c r="D54" s="313"/>
      <c r="E54" s="314">
        <f>IF(ISBLANK(D54),"",VLOOKUP(D54,Moustique_50_m,2))</f>
      </c>
      <c r="F54" s="315">
        <v>130</v>
      </c>
      <c r="G54" s="316">
        <f>IF(ISBLANK(F54),"",VLOOKUP(F54,Moustique_50_haies,2))</f>
        <v>9</v>
      </c>
      <c r="H54" s="317"/>
      <c r="I54" s="318">
        <f>IF(ISBLANK(H54),"",VLOOKUP(H54,Moustique_500_m,2))</f>
      </c>
      <c r="J54" s="319">
        <v>160</v>
      </c>
      <c r="K54" s="314">
        <f>IF(ISBLANK(J54),"",VLOOKUP(J54,Moustique_Longueur,2))</f>
        <v>8</v>
      </c>
      <c r="L54" s="415"/>
      <c r="M54" s="470">
        <f>IF(ISBLANK(L54),"",VLOOKUP(L54,Moustique_Triple_saut,2))</f>
      </c>
      <c r="N54" s="320">
        <v>480</v>
      </c>
      <c r="O54" s="314">
        <f>IF(ISBLANK(N54),"",VLOOKUP(N54,Moustique_MB,2))</f>
        <v>13</v>
      </c>
      <c r="P54" s="320"/>
      <c r="Q54" s="321">
        <f>IF(ISBLANK(P54),"",VLOOKUP(P54,Moustique_Anneau,2))</f>
      </c>
      <c r="R54" s="322">
        <f t="shared" si="22"/>
        <v>3</v>
      </c>
      <c r="S54" s="467">
        <f t="shared" si="23"/>
        <v>30</v>
      </c>
      <c r="T54" s="323">
        <v>50</v>
      </c>
      <c r="U54" s="310"/>
      <c r="V54" s="324">
        <f t="shared" si="24"/>
      </c>
      <c r="W54" s="325">
        <f t="shared" si="25"/>
      </c>
      <c r="X54" s="325">
        <f t="shared" si="26"/>
      </c>
      <c r="Y54" s="325">
        <f t="shared" si="27"/>
      </c>
      <c r="Z54" s="325">
        <f t="shared" si="28"/>
        <v>30</v>
      </c>
      <c r="AA54" s="325">
        <f t="shared" si="29"/>
      </c>
      <c r="AB54" s="325">
        <f t="shared" si="30"/>
      </c>
      <c r="AC54" s="325">
        <f t="shared" si="31"/>
      </c>
      <c r="AD54" s="325">
        <f t="shared" si="32"/>
      </c>
      <c r="AE54" s="325">
        <f t="shared" si="33"/>
      </c>
      <c r="AF54" s="325">
        <f t="shared" si="34"/>
      </c>
      <c r="AG54" s="325">
        <f t="shared" si="35"/>
      </c>
      <c r="AH54" s="325">
        <f t="shared" si="36"/>
      </c>
      <c r="AI54" s="325">
        <f t="shared" si="37"/>
      </c>
      <c r="AJ54" s="325">
        <f t="shared" si="38"/>
      </c>
      <c r="AK54" s="325">
        <f t="shared" si="39"/>
      </c>
      <c r="AL54" s="325">
        <f t="shared" si="40"/>
      </c>
      <c r="AM54" s="325">
        <f t="shared" si="41"/>
      </c>
      <c r="AN54" s="325">
        <f t="shared" si="42"/>
      </c>
      <c r="AO54" s="326">
        <f t="shared" si="43"/>
      </c>
    </row>
    <row r="55" spans="1:41" s="327" customFormat="1" ht="12">
      <c r="A55" s="345" t="s">
        <v>532</v>
      </c>
      <c r="B55" s="345" t="s">
        <v>533</v>
      </c>
      <c r="C55" s="346" t="s">
        <v>64</v>
      </c>
      <c r="D55" s="313"/>
      <c r="E55" s="314">
        <f>IF(ISBLANK(D55),"",VLOOKUP(D55,Moustique_50_m,2))</f>
      </c>
      <c r="F55" s="315">
        <v>128</v>
      </c>
      <c r="G55" s="316">
        <f>IF(ISBLANK(F55),"",VLOOKUP(F55,Moustique_50_haies,2))</f>
        <v>9</v>
      </c>
      <c r="H55" s="317"/>
      <c r="I55" s="318">
        <f>IF(ISBLANK(H55),"",VLOOKUP(H55,Moustique_500_m,2))</f>
      </c>
      <c r="J55" s="319">
        <v>200</v>
      </c>
      <c r="K55" s="314">
        <f>IF(ISBLANK(J55),"",VLOOKUP(J55,Moustique_Longueur,2))</f>
        <v>12</v>
      </c>
      <c r="L55" s="415"/>
      <c r="M55" s="470">
        <f>IF(ISBLANK(L55),"",VLOOKUP(L55,Moustique_Triple_saut,2))</f>
      </c>
      <c r="N55" s="320">
        <v>360</v>
      </c>
      <c r="O55" s="314">
        <f>IF(ISBLANK(N55),"",VLOOKUP(N55,Moustique_MB,2))</f>
        <v>9</v>
      </c>
      <c r="P55" s="320"/>
      <c r="Q55" s="321">
        <f>IF(ISBLANK(P55),"",VLOOKUP(P55,Moustique_Anneau,2))</f>
      </c>
      <c r="R55" s="322">
        <f t="shared" si="22"/>
        <v>3</v>
      </c>
      <c r="S55" s="467">
        <f t="shared" si="23"/>
        <v>30</v>
      </c>
      <c r="T55" s="323">
        <v>50</v>
      </c>
      <c r="U55" s="310"/>
      <c r="V55" s="324">
        <f t="shared" si="24"/>
      </c>
      <c r="W55" s="325">
        <f t="shared" si="25"/>
        <v>30</v>
      </c>
      <c r="X55" s="325">
        <f t="shared" si="26"/>
      </c>
      <c r="Y55" s="325">
        <f t="shared" si="27"/>
      </c>
      <c r="Z55" s="325">
        <f t="shared" si="28"/>
      </c>
      <c r="AA55" s="325">
        <f t="shared" si="29"/>
      </c>
      <c r="AB55" s="325">
        <f t="shared" si="30"/>
      </c>
      <c r="AC55" s="325">
        <f t="shared" si="31"/>
      </c>
      <c r="AD55" s="325">
        <f t="shared" si="32"/>
      </c>
      <c r="AE55" s="325">
        <f t="shared" si="33"/>
      </c>
      <c r="AF55" s="325">
        <f t="shared" si="34"/>
      </c>
      <c r="AG55" s="325">
        <f t="shared" si="35"/>
      </c>
      <c r="AH55" s="325">
        <f t="shared" si="36"/>
      </c>
      <c r="AI55" s="325">
        <f t="shared" si="37"/>
      </c>
      <c r="AJ55" s="325">
        <f t="shared" si="38"/>
      </c>
      <c r="AK55" s="325">
        <f t="shared" si="39"/>
      </c>
      <c r="AL55" s="325">
        <f t="shared" si="40"/>
      </c>
      <c r="AM55" s="325">
        <f t="shared" si="41"/>
      </c>
      <c r="AN55" s="325">
        <f t="shared" si="42"/>
      </c>
      <c r="AO55" s="326">
        <f t="shared" si="43"/>
      </c>
    </row>
    <row r="56" spans="1:41" s="327" customFormat="1" ht="12">
      <c r="A56" s="445" t="s">
        <v>523</v>
      </c>
      <c r="B56" s="445" t="s">
        <v>524</v>
      </c>
      <c r="C56" s="346" t="s">
        <v>77</v>
      </c>
      <c r="D56" s="313"/>
      <c r="E56" s="314">
        <f>IF(ISBLANK(D56),"",VLOOKUP(D56,Moustique_50_m,2))</f>
      </c>
      <c r="F56" s="315">
        <v>128</v>
      </c>
      <c r="G56" s="316">
        <f>IF(ISBLANK(F56),"",VLOOKUP(F56,Moustique_50_haies,2))</f>
        <v>9</v>
      </c>
      <c r="H56" s="317"/>
      <c r="I56" s="318">
        <f>IF(ISBLANK(H56),"",VLOOKUP(H56,Moustique_500_m,2))</f>
      </c>
      <c r="J56" s="319">
        <v>200</v>
      </c>
      <c r="K56" s="314">
        <f>IF(ISBLANK(J56),"",VLOOKUP(J56,Moustique_Longueur,2))</f>
        <v>12</v>
      </c>
      <c r="L56" s="415"/>
      <c r="M56" s="470">
        <f>IF(ISBLANK(L56),"",VLOOKUP(L56,Moustique_Triple_saut,2))</f>
      </c>
      <c r="N56" s="320">
        <v>370</v>
      </c>
      <c r="O56" s="314">
        <f>IF(ISBLANK(N56),"",VLOOKUP(N56,Moustique_MB,2))</f>
        <v>9</v>
      </c>
      <c r="P56" s="320"/>
      <c r="Q56" s="321">
        <f>IF(ISBLANK(P56),"",VLOOKUP(P56,Moustique_Anneau,2))</f>
      </c>
      <c r="R56" s="322">
        <f t="shared" si="22"/>
        <v>3</v>
      </c>
      <c r="S56" s="467">
        <f t="shared" si="23"/>
        <v>30</v>
      </c>
      <c r="T56" s="323">
        <v>50</v>
      </c>
      <c r="U56" s="310"/>
      <c r="V56" s="324">
        <f t="shared" si="24"/>
      </c>
      <c r="W56" s="325">
        <f t="shared" si="25"/>
      </c>
      <c r="X56" s="325">
        <f t="shared" si="26"/>
      </c>
      <c r="Y56" s="325">
        <f t="shared" si="27"/>
      </c>
      <c r="Z56" s="325">
        <f t="shared" si="28"/>
        <v>30</v>
      </c>
      <c r="AA56" s="325">
        <f t="shared" si="29"/>
      </c>
      <c r="AB56" s="325">
        <f t="shared" si="30"/>
      </c>
      <c r="AC56" s="325">
        <f t="shared" si="31"/>
      </c>
      <c r="AD56" s="325">
        <f t="shared" si="32"/>
      </c>
      <c r="AE56" s="325">
        <f t="shared" si="33"/>
      </c>
      <c r="AF56" s="325">
        <f t="shared" si="34"/>
      </c>
      <c r="AG56" s="325">
        <f t="shared" si="35"/>
      </c>
      <c r="AH56" s="325">
        <f t="shared" si="36"/>
      </c>
      <c r="AI56" s="325">
        <f t="shared" si="37"/>
      </c>
      <c r="AJ56" s="325">
        <f t="shared" si="38"/>
      </c>
      <c r="AK56" s="325">
        <f t="shared" si="39"/>
      </c>
      <c r="AL56" s="325">
        <f t="shared" si="40"/>
      </c>
      <c r="AM56" s="325">
        <f t="shared" si="41"/>
      </c>
      <c r="AN56" s="325">
        <f t="shared" si="42"/>
      </c>
      <c r="AO56" s="326">
        <f t="shared" si="43"/>
      </c>
    </row>
    <row r="57" spans="1:41" s="327" customFormat="1" ht="12">
      <c r="A57" s="445" t="s">
        <v>545</v>
      </c>
      <c r="B57" s="445" t="s">
        <v>546</v>
      </c>
      <c r="C57" s="346" t="s">
        <v>78</v>
      </c>
      <c r="D57" s="313"/>
      <c r="E57" s="314">
        <f>IF(ISBLANK(D57),"",VLOOKUP(D57,Moustique_50_m,2))</f>
      </c>
      <c r="F57" s="315">
        <v>116</v>
      </c>
      <c r="G57" s="316">
        <f>IF(ISBLANK(F57),"",VLOOKUP(F57,Moustique_50_haies,2))</f>
        <v>12</v>
      </c>
      <c r="H57" s="317"/>
      <c r="I57" s="318">
        <f>IF(ISBLANK(H57),"",VLOOKUP(H57,Moustique_500_m,2))</f>
      </c>
      <c r="J57" s="319">
        <v>247</v>
      </c>
      <c r="K57" s="314">
        <f>IF(ISBLANK(J57),"",VLOOKUP(J57,Moustique_Longueur,2))</f>
        <v>16</v>
      </c>
      <c r="L57" s="415"/>
      <c r="M57" s="470">
        <f>IF(ISBLANK(L57),"",VLOOKUP(L57,Moustique_Triple_saut,2))</f>
      </c>
      <c r="N57" s="320"/>
      <c r="O57" s="314">
        <f>IF(ISBLANK(N57),"",VLOOKUP(N57,Moustique_MB,2))</f>
      </c>
      <c r="P57" s="320"/>
      <c r="Q57" s="321">
        <f>IF(ISBLANK(P57),"",VLOOKUP(P57,Moustique_Anneau,2))</f>
      </c>
      <c r="R57" s="322">
        <f t="shared" si="22"/>
        <v>2</v>
      </c>
      <c r="S57" s="467">
        <f t="shared" si="23"/>
        <v>28</v>
      </c>
      <c r="T57" s="323">
        <v>53</v>
      </c>
      <c r="U57" s="310"/>
      <c r="V57" s="324">
        <f t="shared" si="24"/>
      </c>
      <c r="W57" s="325">
        <f t="shared" si="25"/>
      </c>
      <c r="X57" s="325">
        <f t="shared" si="26"/>
      </c>
      <c r="Y57" s="325">
        <f t="shared" si="27"/>
      </c>
      <c r="Z57" s="325">
        <f t="shared" si="28"/>
      </c>
      <c r="AA57" s="325">
        <f t="shared" si="29"/>
      </c>
      <c r="AB57" s="325">
        <f t="shared" si="30"/>
      </c>
      <c r="AC57" s="325">
        <f t="shared" si="31"/>
      </c>
      <c r="AD57" s="325">
        <f t="shared" si="32"/>
      </c>
      <c r="AE57" s="325">
        <f t="shared" si="33"/>
      </c>
      <c r="AF57" s="325">
        <f t="shared" si="34"/>
      </c>
      <c r="AG57" s="325">
        <f t="shared" si="35"/>
        <v>28</v>
      </c>
      <c r="AH57" s="325">
        <f t="shared" si="36"/>
      </c>
      <c r="AI57" s="325">
        <f t="shared" si="37"/>
      </c>
      <c r="AJ57" s="325">
        <f t="shared" si="38"/>
      </c>
      <c r="AK57" s="325">
        <f t="shared" si="39"/>
      </c>
      <c r="AL57" s="325">
        <f t="shared" si="40"/>
      </c>
      <c r="AM57" s="325">
        <f t="shared" si="41"/>
      </c>
      <c r="AN57" s="325">
        <f t="shared" si="42"/>
      </c>
      <c r="AO57" s="326">
        <f t="shared" si="43"/>
      </c>
    </row>
    <row r="58" spans="1:41" s="327" customFormat="1" ht="12">
      <c r="A58" s="445" t="s">
        <v>542</v>
      </c>
      <c r="B58" s="445" t="s">
        <v>108</v>
      </c>
      <c r="C58" s="346" t="s">
        <v>58</v>
      </c>
      <c r="D58" s="472"/>
      <c r="E58" s="314">
        <f>IF(ISBLANK(D58),"",VLOOKUP(D58,Moustique_50_m,2))</f>
      </c>
      <c r="F58" s="463">
        <v>136</v>
      </c>
      <c r="G58" s="314">
        <f>IF(ISBLANK(F58),"",VLOOKUP(F58,Moustique_50_haies,2))</f>
        <v>8</v>
      </c>
      <c r="H58" s="473"/>
      <c r="I58" s="325">
        <f>IF(ISBLANK(H58),"",VLOOKUP(H58,Moustique_500_m,2))</f>
      </c>
      <c r="J58" s="465">
        <v>196</v>
      </c>
      <c r="K58" s="314">
        <f>IF(ISBLANK(J58),"",VLOOKUP(J58,Moustique_Longueur,2))</f>
        <v>11</v>
      </c>
      <c r="L58" s="415"/>
      <c r="M58" s="470">
        <f>IF(ISBLANK(L58),"",VLOOKUP(L58,Moustique_Triple_saut,2))</f>
      </c>
      <c r="N58" s="465">
        <v>340</v>
      </c>
      <c r="O58" s="314">
        <f>IF(ISBLANK(N58),"",VLOOKUP(N58,Moustique_MB,2))</f>
        <v>8</v>
      </c>
      <c r="P58" s="465"/>
      <c r="Q58" s="471">
        <f>IF(ISBLANK(P58),"",VLOOKUP(P58,Moustique_Anneau,2))</f>
      </c>
      <c r="R58" s="322">
        <f t="shared" si="22"/>
        <v>3</v>
      </c>
      <c r="S58" s="467">
        <f t="shared" si="23"/>
        <v>27</v>
      </c>
      <c r="T58" s="323">
        <v>54</v>
      </c>
      <c r="V58" s="324">
        <f t="shared" si="24"/>
      </c>
      <c r="W58" s="325">
        <f t="shared" si="25"/>
      </c>
      <c r="X58" s="325">
        <f t="shared" si="26"/>
      </c>
      <c r="Y58" s="325">
        <f t="shared" si="27"/>
      </c>
      <c r="Z58" s="325">
        <f t="shared" si="28"/>
      </c>
      <c r="AA58" s="325">
        <f t="shared" si="29"/>
      </c>
      <c r="AB58" s="325">
        <f t="shared" si="30"/>
      </c>
      <c r="AC58" s="325">
        <f t="shared" si="31"/>
      </c>
      <c r="AD58" s="325">
        <f t="shared" si="32"/>
      </c>
      <c r="AE58" s="325">
        <f t="shared" si="33"/>
      </c>
      <c r="AF58" s="325">
        <f t="shared" si="34"/>
      </c>
      <c r="AG58" s="325">
        <f t="shared" si="35"/>
      </c>
      <c r="AH58" s="325">
        <f t="shared" si="36"/>
      </c>
      <c r="AI58" s="325">
        <f t="shared" si="37"/>
        <v>27</v>
      </c>
      <c r="AJ58" s="325">
        <f t="shared" si="38"/>
      </c>
      <c r="AK58" s="325">
        <f t="shared" si="39"/>
      </c>
      <c r="AL58" s="325">
        <f t="shared" si="40"/>
      </c>
      <c r="AM58" s="325">
        <f t="shared" si="41"/>
      </c>
      <c r="AN58" s="325">
        <f t="shared" si="42"/>
      </c>
      <c r="AO58" s="326">
        <f t="shared" si="43"/>
      </c>
    </row>
    <row r="59" spans="1:41" s="327" customFormat="1" ht="12">
      <c r="A59" s="445" t="s">
        <v>521</v>
      </c>
      <c r="B59" s="445" t="s">
        <v>522</v>
      </c>
      <c r="C59" s="346" t="s">
        <v>77</v>
      </c>
      <c r="D59" s="313"/>
      <c r="E59" s="314">
        <f>IF(ISBLANK(D59),"",VLOOKUP(D59,Moustique_50_m,2))</f>
      </c>
      <c r="F59" s="315">
        <v>139</v>
      </c>
      <c r="G59" s="316">
        <f>IF(ISBLANK(F59),"",VLOOKUP(F59,Moustique_50_haies,2))</f>
        <v>7</v>
      </c>
      <c r="H59" s="317"/>
      <c r="I59" s="318">
        <f>IF(ISBLANK(H59),"",VLOOKUP(H59,Moustique_500_m,2))</f>
      </c>
      <c r="J59" s="319">
        <v>200</v>
      </c>
      <c r="K59" s="314">
        <f>IF(ISBLANK(J59),"",VLOOKUP(J59,Moustique_Longueur,2))</f>
        <v>12</v>
      </c>
      <c r="L59" s="415"/>
      <c r="M59" s="470">
        <f>IF(ISBLANK(L59),"",VLOOKUP(L59,Moustique_Triple_saut,2))</f>
      </c>
      <c r="N59" s="320">
        <v>330</v>
      </c>
      <c r="O59" s="314">
        <f>IF(ISBLANK(N59),"",VLOOKUP(N59,Moustique_MB,2))</f>
        <v>8</v>
      </c>
      <c r="P59" s="320"/>
      <c r="Q59" s="321">
        <f>IF(ISBLANK(P59),"",VLOOKUP(P59,Moustique_Anneau,2))</f>
      </c>
      <c r="R59" s="322">
        <f t="shared" si="22"/>
        <v>3</v>
      </c>
      <c r="S59" s="467">
        <f t="shared" si="23"/>
        <v>27</v>
      </c>
      <c r="T59" s="323">
        <v>54</v>
      </c>
      <c r="U59" s="310"/>
      <c r="V59" s="324">
        <f t="shared" si="24"/>
      </c>
      <c r="W59" s="325">
        <f t="shared" si="25"/>
      </c>
      <c r="X59" s="325">
        <f t="shared" si="26"/>
      </c>
      <c r="Y59" s="325">
        <f t="shared" si="27"/>
      </c>
      <c r="Z59" s="325">
        <f t="shared" si="28"/>
        <v>27</v>
      </c>
      <c r="AA59" s="325">
        <f t="shared" si="29"/>
      </c>
      <c r="AB59" s="325">
        <f t="shared" si="30"/>
      </c>
      <c r="AC59" s="325">
        <f t="shared" si="31"/>
      </c>
      <c r="AD59" s="325">
        <f t="shared" si="32"/>
      </c>
      <c r="AE59" s="325">
        <f t="shared" si="33"/>
      </c>
      <c r="AF59" s="325">
        <f t="shared" si="34"/>
      </c>
      <c r="AG59" s="325">
        <f t="shared" si="35"/>
      </c>
      <c r="AH59" s="325">
        <f t="shared" si="36"/>
      </c>
      <c r="AI59" s="325">
        <f t="shared" si="37"/>
      </c>
      <c r="AJ59" s="325">
        <f t="shared" si="38"/>
      </c>
      <c r="AK59" s="325">
        <f t="shared" si="39"/>
      </c>
      <c r="AL59" s="325">
        <f t="shared" si="40"/>
      </c>
      <c r="AM59" s="325">
        <f t="shared" si="41"/>
      </c>
      <c r="AN59" s="325">
        <f t="shared" si="42"/>
      </c>
      <c r="AO59" s="326">
        <f t="shared" si="43"/>
      </c>
    </row>
    <row r="60" spans="1:41" s="327" customFormat="1" ht="12">
      <c r="A60" s="328" t="s">
        <v>379</v>
      </c>
      <c r="B60" s="328" t="s">
        <v>380</v>
      </c>
      <c r="C60" s="348" t="s">
        <v>48</v>
      </c>
      <c r="D60" s="472"/>
      <c r="E60" s="314">
        <f>IF(ISBLANK(D60),"",VLOOKUP(D60,Moustique_50_m,2))</f>
      </c>
      <c r="F60" s="463">
        <v>161</v>
      </c>
      <c r="G60" s="316">
        <f>IF(ISBLANK(F60),"",VLOOKUP(F60,Moustique_50_haies,2))</f>
        <v>3</v>
      </c>
      <c r="H60" s="473"/>
      <c r="I60" s="325">
        <f>IF(ISBLANK(H60),"",VLOOKUP(H60,Moustique_500_m,2))</f>
      </c>
      <c r="J60" s="465">
        <v>230</v>
      </c>
      <c r="K60" s="314">
        <f>IF(ISBLANK(J60),"",VLOOKUP(J60,Moustique_Longueur,2))</f>
        <v>15</v>
      </c>
      <c r="L60" s="412"/>
      <c r="M60" s="412"/>
      <c r="N60" s="465">
        <v>362</v>
      </c>
      <c r="O60" s="314">
        <f>IF(ISBLANK(N60),"",VLOOKUP(N60,Moustique_MB,2))</f>
        <v>9</v>
      </c>
      <c r="P60" s="465"/>
      <c r="Q60" s="471">
        <f>IF(ISBLANK(P60),"",VLOOKUP(P60,Moustique_Anneau,2))</f>
      </c>
      <c r="R60" s="322">
        <f t="shared" si="22"/>
        <v>3</v>
      </c>
      <c r="S60" s="467">
        <f t="shared" si="23"/>
        <v>27</v>
      </c>
      <c r="T60" s="323">
        <v>54</v>
      </c>
      <c r="V60" s="324">
        <f t="shared" si="24"/>
      </c>
      <c r="W60" s="325">
        <f t="shared" si="25"/>
      </c>
      <c r="X60" s="325">
        <f t="shared" si="26"/>
      </c>
      <c r="Y60" s="325">
        <f t="shared" si="27"/>
      </c>
      <c r="Z60" s="325">
        <f t="shared" si="28"/>
      </c>
      <c r="AA60" s="325">
        <f t="shared" si="29"/>
      </c>
      <c r="AB60" s="325">
        <f t="shared" si="30"/>
      </c>
      <c r="AC60" s="325">
        <f t="shared" si="31"/>
      </c>
      <c r="AD60" s="325">
        <f t="shared" si="32"/>
      </c>
      <c r="AE60" s="325">
        <f t="shared" si="33"/>
      </c>
      <c r="AF60" s="325">
        <f t="shared" si="34"/>
      </c>
      <c r="AG60" s="325">
        <f t="shared" si="35"/>
      </c>
      <c r="AH60" s="325">
        <f t="shared" si="36"/>
      </c>
      <c r="AI60" s="325">
        <f t="shared" si="37"/>
      </c>
      <c r="AJ60" s="325">
        <f t="shared" si="38"/>
      </c>
      <c r="AK60" s="325">
        <f t="shared" si="39"/>
        <v>27</v>
      </c>
      <c r="AL60" s="325">
        <f t="shared" si="40"/>
      </c>
      <c r="AM60" s="325">
        <f t="shared" si="41"/>
      </c>
      <c r="AN60" s="325">
        <f t="shared" si="42"/>
      </c>
      <c r="AO60" s="326">
        <f t="shared" si="43"/>
      </c>
    </row>
    <row r="61" spans="1:41" s="327" customFormat="1" ht="12">
      <c r="A61" s="328" t="s">
        <v>369</v>
      </c>
      <c r="B61" s="328" t="s">
        <v>187</v>
      </c>
      <c r="C61" s="348" t="s">
        <v>48</v>
      </c>
      <c r="D61" s="472"/>
      <c r="E61" s="314">
        <f>IF(ISBLANK(D61),"",VLOOKUP(D61,Moustique_50_m,2))</f>
      </c>
      <c r="F61" s="463">
        <v>128</v>
      </c>
      <c r="G61" s="316">
        <f>IF(ISBLANK(F61),"",VLOOKUP(F61,Moustique_50_haies,2))</f>
        <v>9</v>
      </c>
      <c r="H61" s="473"/>
      <c r="I61" s="325">
        <f>IF(ISBLANK(H61),"",VLOOKUP(H61,Moustique_500_m,2))</f>
      </c>
      <c r="J61" s="465">
        <v>150</v>
      </c>
      <c r="K61" s="314">
        <f>IF(ISBLANK(J61),"",VLOOKUP(J61,Moustique_Longueur,2))</f>
        <v>7</v>
      </c>
      <c r="L61" s="412"/>
      <c r="M61" s="412"/>
      <c r="N61" s="465">
        <v>350</v>
      </c>
      <c r="O61" s="314">
        <f>IF(ISBLANK(N61),"",VLOOKUP(N61,Moustique_MB,2))</f>
        <v>9</v>
      </c>
      <c r="P61" s="465"/>
      <c r="Q61" s="471">
        <f>IF(ISBLANK(P61),"",VLOOKUP(P61,Moustique_Anneau,2))</f>
      </c>
      <c r="R61" s="322">
        <f t="shared" si="22"/>
        <v>3</v>
      </c>
      <c r="S61" s="467">
        <f t="shared" si="23"/>
        <v>25</v>
      </c>
      <c r="T61" s="323">
        <v>57</v>
      </c>
      <c r="V61" s="324">
        <f t="shared" si="24"/>
      </c>
      <c r="W61" s="325">
        <f t="shared" si="25"/>
      </c>
      <c r="X61" s="325">
        <f t="shared" si="26"/>
      </c>
      <c r="Y61" s="325">
        <f t="shared" si="27"/>
      </c>
      <c r="Z61" s="325">
        <f t="shared" si="28"/>
      </c>
      <c r="AA61" s="325">
        <f t="shared" si="29"/>
      </c>
      <c r="AB61" s="325">
        <f t="shared" si="30"/>
      </c>
      <c r="AC61" s="325">
        <f t="shared" si="31"/>
      </c>
      <c r="AD61" s="325">
        <f t="shared" si="32"/>
      </c>
      <c r="AE61" s="325">
        <f t="shared" si="33"/>
      </c>
      <c r="AF61" s="325">
        <f t="shared" si="34"/>
      </c>
      <c r="AG61" s="325">
        <f t="shared" si="35"/>
      </c>
      <c r="AH61" s="325">
        <f t="shared" si="36"/>
      </c>
      <c r="AI61" s="325">
        <f t="shared" si="37"/>
      </c>
      <c r="AJ61" s="325">
        <f t="shared" si="38"/>
      </c>
      <c r="AK61" s="325">
        <f t="shared" si="39"/>
        <v>25</v>
      </c>
      <c r="AL61" s="325">
        <f t="shared" si="40"/>
      </c>
      <c r="AM61" s="325">
        <f t="shared" si="41"/>
      </c>
      <c r="AN61" s="325">
        <f t="shared" si="42"/>
      </c>
      <c r="AO61" s="326">
        <f t="shared" si="43"/>
      </c>
    </row>
    <row r="62" spans="1:41" s="327" customFormat="1" ht="12">
      <c r="A62" s="445" t="s">
        <v>776</v>
      </c>
      <c r="B62" s="445" t="s">
        <v>777</v>
      </c>
      <c r="C62" s="346" t="s">
        <v>92</v>
      </c>
      <c r="D62" s="409"/>
      <c r="E62" s="410">
        <f>IF(ISBLANK(D62),"",VLOOKUP(D62,Moustique_50_m,2))</f>
      </c>
      <c r="F62" s="411"/>
      <c r="G62" s="316">
        <f>IF(ISBLANK(F62),"",VLOOKUP(F62,Moustique_50_haies,2))</f>
      </c>
      <c r="H62" s="413"/>
      <c r="I62" s="318">
        <f>IF(ISBLANK(H62),"",VLOOKUP(H62,Moustique_500_m,2))</f>
      </c>
      <c r="J62" s="414">
        <v>225</v>
      </c>
      <c r="K62" s="314">
        <f>IF(ISBLANK(J62),"",VLOOKUP(J62,Moustique_Longueur,2))</f>
        <v>14</v>
      </c>
      <c r="L62" s="474"/>
      <c r="M62" s="475">
        <f>IF(ISBLANK(L62),"",VLOOKUP(L62,Moustique_Triple_saut,2))</f>
      </c>
      <c r="N62" s="415">
        <v>380</v>
      </c>
      <c r="O62" s="314">
        <f>IF(ISBLANK(N62),"",VLOOKUP(N62,Moustique_MB,2))</f>
        <v>10</v>
      </c>
      <c r="P62" s="415"/>
      <c r="Q62" s="321">
        <f>IF(ISBLANK(P62),"",VLOOKUP(P62,Moustique_Anneau,2))</f>
      </c>
      <c r="R62" s="322">
        <f t="shared" si="22"/>
        <v>2</v>
      </c>
      <c r="S62" s="467">
        <f t="shared" si="23"/>
        <v>24</v>
      </c>
      <c r="T62" s="323">
        <v>58</v>
      </c>
      <c r="U62" s="310"/>
      <c r="V62" s="324">
        <f t="shared" si="24"/>
      </c>
      <c r="W62" s="325">
        <f t="shared" si="25"/>
      </c>
      <c r="X62" s="325">
        <f t="shared" si="26"/>
      </c>
      <c r="Y62" s="325">
        <f t="shared" si="27"/>
      </c>
      <c r="Z62" s="325">
        <f t="shared" si="28"/>
      </c>
      <c r="AA62" s="325">
        <f t="shared" si="29"/>
      </c>
      <c r="AB62" s="325">
        <f t="shared" si="30"/>
      </c>
      <c r="AC62" s="325">
        <f t="shared" si="31"/>
      </c>
      <c r="AD62" s="325">
        <f t="shared" si="32"/>
      </c>
      <c r="AE62" s="325">
        <f t="shared" si="33"/>
      </c>
      <c r="AF62" s="325">
        <f t="shared" si="34"/>
      </c>
      <c r="AG62" s="325">
        <f t="shared" si="35"/>
      </c>
      <c r="AH62" s="325">
        <f t="shared" si="36"/>
      </c>
      <c r="AI62" s="325">
        <f t="shared" si="37"/>
      </c>
      <c r="AJ62" s="325">
        <f t="shared" si="38"/>
      </c>
      <c r="AK62" s="325">
        <f t="shared" si="39"/>
      </c>
      <c r="AL62" s="325">
        <f t="shared" si="40"/>
      </c>
      <c r="AM62" s="325">
        <f t="shared" si="41"/>
      </c>
      <c r="AN62" s="325">
        <f t="shared" si="42"/>
      </c>
      <c r="AO62" s="326">
        <f t="shared" si="43"/>
        <v>24</v>
      </c>
    </row>
    <row r="63" spans="1:41" s="327" customFormat="1" ht="12">
      <c r="A63" s="328" t="s">
        <v>365</v>
      </c>
      <c r="B63" s="328" t="s">
        <v>370</v>
      </c>
      <c r="C63" s="348" t="s">
        <v>48</v>
      </c>
      <c r="D63" s="476"/>
      <c r="E63" s="410">
        <f>IF(ISBLANK(D63),"",VLOOKUP(D63,Moustique_50_m,2))</f>
      </c>
      <c r="F63" s="464">
        <v>132</v>
      </c>
      <c r="G63" s="316">
        <f>IF(ISBLANK(F63),"",VLOOKUP(F63,Moustique_50_haies,2))</f>
        <v>9</v>
      </c>
      <c r="H63" s="477"/>
      <c r="I63" s="325">
        <f>IF(ISBLANK(H63),"",VLOOKUP(H63,Moustique_500_m,2))</f>
      </c>
      <c r="J63" s="466">
        <v>161</v>
      </c>
      <c r="K63" s="314">
        <f>IF(ISBLANK(J63),"",VLOOKUP(J63,Moustique_Longueur,2))</f>
        <v>8</v>
      </c>
      <c r="L63" s="486"/>
      <c r="M63" s="486"/>
      <c r="N63" s="466">
        <v>278</v>
      </c>
      <c r="O63" s="314">
        <f>IF(ISBLANK(N63),"",VLOOKUP(N63,Moustique_MB,2))</f>
        <v>6</v>
      </c>
      <c r="P63" s="466"/>
      <c r="Q63" s="471">
        <f>IF(ISBLANK(P63),"",VLOOKUP(P63,Moustique_Anneau,2))</f>
      </c>
      <c r="R63" s="322">
        <f t="shared" si="22"/>
        <v>3</v>
      </c>
      <c r="S63" s="467">
        <f t="shared" si="23"/>
        <v>23</v>
      </c>
      <c r="T63" s="323">
        <v>59</v>
      </c>
      <c r="V63" s="324">
        <f t="shared" si="24"/>
      </c>
      <c r="W63" s="325">
        <f t="shared" si="25"/>
      </c>
      <c r="X63" s="325">
        <f t="shared" si="26"/>
      </c>
      <c r="Y63" s="325">
        <f t="shared" si="27"/>
      </c>
      <c r="Z63" s="325">
        <f t="shared" si="28"/>
      </c>
      <c r="AA63" s="325">
        <f t="shared" si="29"/>
      </c>
      <c r="AB63" s="325">
        <f t="shared" si="30"/>
      </c>
      <c r="AC63" s="325">
        <f t="shared" si="31"/>
      </c>
      <c r="AD63" s="325">
        <f t="shared" si="32"/>
      </c>
      <c r="AE63" s="325">
        <f t="shared" si="33"/>
      </c>
      <c r="AF63" s="325">
        <f t="shared" si="34"/>
      </c>
      <c r="AG63" s="325">
        <f t="shared" si="35"/>
      </c>
      <c r="AH63" s="325">
        <f t="shared" si="36"/>
      </c>
      <c r="AI63" s="325">
        <f t="shared" si="37"/>
      </c>
      <c r="AJ63" s="325">
        <f t="shared" si="38"/>
      </c>
      <c r="AK63" s="325">
        <f t="shared" si="39"/>
        <v>23</v>
      </c>
      <c r="AL63" s="325">
        <f t="shared" si="40"/>
      </c>
      <c r="AM63" s="325">
        <f t="shared" si="41"/>
      </c>
      <c r="AN63" s="325">
        <f t="shared" si="42"/>
      </c>
      <c r="AO63" s="326">
        <f t="shared" si="43"/>
      </c>
    </row>
    <row r="64" spans="1:41" s="327" customFormat="1" ht="12">
      <c r="A64" s="345" t="s">
        <v>520</v>
      </c>
      <c r="B64" s="345" t="s">
        <v>514</v>
      </c>
      <c r="C64" s="346" t="s">
        <v>77</v>
      </c>
      <c r="D64" s="476"/>
      <c r="E64" s="410">
        <f>IF(ISBLANK(D64),"",VLOOKUP(D64,Moustique_50_m,2))</f>
      </c>
      <c r="F64" s="464">
        <v>136</v>
      </c>
      <c r="G64" s="316">
        <f>IF(ISBLANK(F64),"",VLOOKUP(F64,Moustique_50_haies,2))</f>
        <v>8</v>
      </c>
      <c r="H64" s="477"/>
      <c r="I64" s="325">
        <f>IF(ISBLANK(H64),"",VLOOKUP(H64,Moustique_500_m,2))</f>
      </c>
      <c r="J64" s="466">
        <v>180</v>
      </c>
      <c r="K64" s="314">
        <f>IF(ISBLANK(J64),"",VLOOKUP(J64,Moustique_Longueur,2))</f>
        <v>10</v>
      </c>
      <c r="L64" s="474"/>
      <c r="M64" s="475">
        <f>IF(ISBLANK(L64),"",VLOOKUP(L64,Moustique_Triple_saut,2))</f>
      </c>
      <c r="N64" s="466">
        <v>250</v>
      </c>
      <c r="O64" s="314">
        <f>IF(ISBLANK(N64),"",VLOOKUP(N64,Moustique_MB,2))</f>
        <v>5</v>
      </c>
      <c r="P64" s="466"/>
      <c r="Q64" s="471">
        <f>IF(ISBLANK(P64),"",VLOOKUP(P64,Moustique_Anneau,2))</f>
      </c>
      <c r="R64" s="322">
        <f t="shared" si="22"/>
        <v>3</v>
      </c>
      <c r="S64" s="467">
        <f t="shared" si="23"/>
        <v>23</v>
      </c>
      <c r="T64" s="323">
        <v>59</v>
      </c>
      <c r="V64" s="324">
        <f t="shared" si="24"/>
      </c>
      <c r="W64" s="325">
        <f t="shared" si="25"/>
      </c>
      <c r="X64" s="325">
        <f t="shared" si="26"/>
      </c>
      <c r="Y64" s="325">
        <f t="shared" si="27"/>
      </c>
      <c r="Z64" s="325">
        <f t="shared" si="28"/>
        <v>23</v>
      </c>
      <c r="AA64" s="325">
        <f t="shared" si="29"/>
      </c>
      <c r="AB64" s="325">
        <f t="shared" si="30"/>
      </c>
      <c r="AC64" s="325">
        <f t="shared" si="31"/>
      </c>
      <c r="AD64" s="325">
        <f t="shared" si="32"/>
      </c>
      <c r="AE64" s="325">
        <f t="shared" si="33"/>
      </c>
      <c r="AF64" s="325">
        <f t="shared" si="34"/>
      </c>
      <c r="AG64" s="325">
        <f t="shared" si="35"/>
      </c>
      <c r="AH64" s="325">
        <f t="shared" si="36"/>
      </c>
      <c r="AI64" s="325">
        <f t="shared" si="37"/>
      </c>
      <c r="AJ64" s="325">
        <f t="shared" si="38"/>
      </c>
      <c r="AK64" s="325">
        <f t="shared" si="39"/>
      </c>
      <c r="AL64" s="325">
        <f t="shared" si="40"/>
      </c>
      <c r="AM64" s="325">
        <f t="shared" si="41"/>
      </c>
      <c r="AN64" s="325">
        <f t="shared" si="42"/>
      </c>
      <c r="AO64" s="326">
        <f t="shared" si="43"/>
      </c>
    </row>
    <row r="65" spans="1:41" s="327" customFormat="1" ht="12">
      <c r="A65" s="345" t="s">
        <v>534</v>
      </c>
      <c r="B65" s="345" t="s">
        <v>535</v>
      </c>
      <c r="C65" s="346" t="s">
        <v>64</v>
      </c>
      <c r="D65" s="409"/>
      <c r="E65" s="410">
        <f>IF(ISBLANK(D65),"",VLOOKUP(D65,Moustique_50_m,2))</f>
      </c>
      <c r="F65" s="411">
        <v>148</v>
      </c>
      <c r="G65" s="316">
        <f>IF(ISBLANK(F65),"",VLOOKUP(F65,Moustique_50_haies,2))</f>
        <v>5</v>
      </c>
      <c r="H65" s="413"/>
      <c r="I65" s="318">
        <f>IF(ISBLANK(H65),"",VLOOKUP(H65,Moustique_500_m,2))</f>
      </c>
      <c r="J65" s="414">
        <v>170</v>
      </c>
      <c r="K65" s="314">
        <f>IF(ISBLANK(J65),"",VLOOKUP(J65,Moustique_Longueur,2))</f>
        <v>9</v>
      </c>
      <c r="L65" s="474"/>
      <c r="M65" s="475">
        <f>IF(ISBLANK(L65),"",VLOOKUP(L65,Moustique_Triple_saut,2))</f>
      </c>
      <c r="N65" s="415">
        <v>310</v>
      </c>
      <c r="O65" s="314">
        <f>IF(ISBLANK(N65),"",VLOOKUP(N65,Moustique_MB,2))</f>
        <v>7</v>
      </c>
      <c r="P65" s="415"/>
      <c r="Q65" s="321">
        <f>IF(ISBLANK(P65),"",VLOOKUP(P65,Moustique_Anneau,2))</f>
      </c>
      <c r="R65" s="322">
        <f t="shared" si="22"/>
        <v>3</v>
      </c>
      <c r="S65" s="467">
        <f t="shared" si="23"/>
        <v>21</v>
      </c>
      <c r="T65" s="323">
        <v>61</v>
      </c>
      <c r="U65" s="310"/>
      <c r="V65" s="324">
        <f t="shared" si="24"/>
      </c>
      <c r="W65" s="325">
        <f t="shared" si="25"/>
        <v>21</v>
      </c>
      <c r="X65" s="325">
        <f t="shared" si="26"/>
      </c>
      <c r="Y65" s="325">
        <f t="shared" si="27"/>
      </c>
      <c r="Z65" s="325">
        <f t="shared" si="28"/>
      </c>
      <c r="AA65" s="325">
        <f t="shared" si="29"/>
      </c>
      <c r="AB65" s="325">
        <f t="shared" si="30"/>
      </c>
      <c r="AC65" s="325">
        <f t="shared" si="31"/>
      </c>
      <c r="AD65" s="325">
        <f t="shared" si="32"/>
      </c>
      <c r="AE65" s="325">
        <f t="shared" si="33"/>
      </c>
      <c r="AF65" s="325">
        <f t="shared" si="34"/>
      </c>
      <c r="AG65" s="325">
        <f t="shared" si="35"/>
      </c>
      <c r="AH65" s="325">
        <f t="shared" si="36"/>
      </c>
      <c r="AI65" s="325">
        <f t="shared" si="37"/>
      </c>
      <c r="AJ65" s="325">
        <f t="shared" si="38"/>
      </c>
      <c r="AK65" s="325">
        <f t="shared" si="39"/>
      </c>
      <c r="AL65" s="325">
        <f t="shared" si="40"/>
      </c>
      <c r="AM65" s="325">
        <f t="shared" si="41"/>
      </c>
      <c r="AN65" s="325">
        <f t="shared" si="42"/>
      </c>
      <c r="AO65" s="326">
        <f t="shared" si="43"/>
      </c>
    </row>
    <row r="66" spans="1:41" s="327" customFormat="1" ht="12">
      <c r="A66" s="345" t="s">
        <v>794</v>
      </c>
      <c r="B66" s="345" t="s">
        <v>230</v>
      </c>
      <c r="C66" s="346" t="s">
        <v>77</v>
      </c>
      <c r="D66" s="476"/>
      <c r="E66" s="410">
        <f>IF(ISBLANK(D66),"",VLOOKUP(D66,Moustique_50_m,2))</f>
      </c>
      <c r="F66" s="464">
        <v>159</v>
      </c>
      <c r="G66" s="316">
        <f>IF(ISBLANK(F66),"",VLOOKUP(F66,Moustique_50_haies,2))</f>
        <v>4</v>
      </c>
      <c r="H66" s="477"/>
      <c r="I66" s="325">
        <f>IF(ISBLANK(H66),"",VLOOKUP(H66,Moustique_500_m,2))</f>
      </c>
      <c r="J66" s="466">
        <v>140</v>
      </c>
      <c r="K66" s="314">
        <f>IF(ISBLANK(J66),"",VLOOKUP(J66,Moustique_Longueur,2))</f>
        <v>6</v>
      </c>
      <c r="L66" s="474"/>
      <c r="M66" s="475">
        <f>IF(ISBLANK(L66),"",VLOOKUP(L66,Moustique_Triple_saut,2))</f>
      </c>
      <c r="N66" s="466">
        <v>370</v>
      </c>
      <c r="O66" s="314">
        <f>IF(ISBLANK(N66),"",VLOOKUP(N66,Moustique_MB,2))</f>
        <v>9</v>
      </c>
      <c r="P66" s="466"/>
      <c r="Q66" s="471">
        <f>IF(ISBLANK(P66),"",VLOOKUP(P66,Moustique_Anneau,2))</f>
      </c>
      <c r="R66" s="322">
        <f t="shared" si="22"/>
        <v>3</v>
      </c>
      <c r="S66" s="467">
        <f t="shared" si="23"/>
        <v>19</v>
      </c>
      <c r="T66" s="323">
        <v>62</v>
      </c>
      <c r="V66" s="324">
        <f t="shared" si="24"/>
      </c>
      <c r="W66" s="325">
        <f t="shared" si="25"/>
      </c>
      <c r="X66" s="325">
        <f t="shared" si="26"/>
      </c>
      <c r="Y66" s="325">
        <f t="shared" si="27"/>
      </c>
      <c r="Z66" s="325">
        <f t="shared" si="28"/>
        <v>19</v>
      </c>
      <c r="AA66" s="325">
        <f t="shared" si="29"/>
      </c>
      <c r="AB66" s="325">
        <f t="shared" si="30"/>
      </c>
      <c r="AC66" s="325">
        <f t="shared" si="31"/>
      </c>
      <c r="AD66" s="325">
        <f t="shared" si="32"/>
      </c>
      <c r="AE66" s="325">
        <f t="shared" si="33"/>
      </c>
      <c r="AF66" s="325">
        <f t="shared" si="34"/>
      </c>
      <c r="AG66" s="325">
        <f t="shared" si="35"/>
      </c>
      <c r="AH66" s="325">
        <f t="shared" si="36"/>
      </c>
      <c r="AI66" s="325">
        <f t="shared" si="37"/>
      </c>
      <c r="AJ66" s="325">
        <f t="shared" si="38"/>
      </c>
      <c r="AK66" s="325">
        <f t="shared" si="39"/>
      </c>
      <c r="AL66" s="325">
        <f t="shared" si="40"/>
      </c>
      <c r="AM66" s="325">
        <f t="shared" si="41"/>
      </c>
      <c r="AN66" s="325">
        <f t="shared" si="42"/>
      </c>
      <c r="AO66" s="326">
        <f t="shared" si="43"/>
      </c>
    </row>
    <row r="67" spans="1:41" s="327" customFormat="1" ht="12">
      <c r="A67" s="345" t="s">
        <v>544</v>
      </c>
      <c r="B67" s="345" t="s">
        <v>465</v>
      </c>
      <c r="C67" s="346" t="s">
        <v>78</v>
      </c>
      <c r="D67" s="409"/>
      <c r="E67" s="410">
        <f>IF(ISBLANK(D67),"",VLOOKUP(D67,Moustique_50_m,2))</f>
      </c>
      <c r="F67" s="411">
        <v>124</v>
      </c>
      <c r="G67" s="316">
        <f>IF(ISBLANK(F67),"",VLOOKUP(F67,Moustique_50_haies,2))</f>
        <v>10</v>
      </c>
      <c r="H67" s="413"/>
      <c r="I67" s="318">
        <f>IF(ISBLANK(H67),"",VLOOKUP(H67,Moustique_500_m,2))</f>
      </c>
      <c r="J67" s="414"/>
      <c r="K67" s="314">
        <f>IF(ISBLANK(J67),"",VLOOKUP(J67,Moustique_Longueur,2))</f>
      </c>
      <c r="L67" s="474"/>
      <c r="M67" s="475">
        <f>IF(ISBLANK(L67),"",VLOOKUP(L67,Moustique_Triple_saut,2))</f>
      </c>
      <c r="N67" s="415">
        <v>362</v>
      </c>
      <c r="O67" s="314">
        <f>IF(ISBLANK(N67),"",VLOOKUP(N67,Moustique_MB,2))</f>
        <v>9</v>
      </c>
      <c r="P67" s="415"/>
      <c r="Q67" s="321">
        <f>IF(ISBLANK(P67),"",VLOOKUP(P67,Moustique_Anneau,2))</f>
      </c>
      <c r="R67" s="322">
        <f t="shared" si="22"/>
        <v>2</v>
      </c>
      <c r="S67" s="467">
        <f t="shared" si="23"/>
        <v>19</v>
      </c>
      <c r="T67" s="323">
        <v>62</v>
      </c>
      <c r="U67" s="310"/>
      <c r="V67" s="324">
        <f t="shared" si="24"/>
      </c>
      <c r="W67" s="325">
        <f t="shared" si="25"/>
      </c>
      <c r="X67" s="325">
        <f t="shared" si="26"/>
      </c>
      <c r="Y67" s="325">
        <f t="shared" si="27"/>
      </c>
      <c r="Z67" s="325">
        <f t="shared" si="28"/>
      </c>
      <c r="AA67" s="325">
        <f t="shared" si="29"/>
      </c>
      <c r="AB67" s="325">
        <f t="shared" si="30"/>
      </c>
      <c r="AC67" s="325">
        <f t="shared" si="31"/>
      </c>
      <c r="AD67" s="325">
        <f t="shared" si="32"/>
      </c>
      <c r="AE67" s="325">
        <f t="shared" si="33"/>
      </c>
      <c r="AF67" s="325">
        <f t="shared" si="34"/>
      </c>
      <c r="AG67" s="325">
        <f t="shared" si="35"/>
        <v>19</v>
      </c>
      <c r="AH67" s="325">
        <f t="shared" si="36"/>
      </c>
      <c r="AI67" s="325">
        <f t="shared" si="37"/>
      </c>
      <c r="AJ67" s="325">
        <f t="shared" si="38"/>
      </c>
      <c r="AK67" s="325">
        <f t="shared" si="39"/>
      </c>
      <c r="AL67" s="325">
        <f t="shared" si="40"/>
      </c>
      <c r="AM67" s="325">
        <f t="shared" si="41"/>
      </c>
      <c r="AN67" s="325">
        <f t="shared" si="42"/>
      </c>
      <c r="AO67" s="326">
        <f t="shared" si="43"/>
      </c>
    </row>
    <row r="68" spans="1:41" s="327" customFormat="1" ht="12">
      <c r="A68" s="346" t="s">
        <v>484</v>
      </c>
      <c r="B68" s="346" t="s">
        <v>102</v>
      </c>
      <c r="C68" s="345" t="s">
        <v>44</v>
      </c>
      <c r="D68" s="409"/>
      <c r="E68" s="410">
        <f>IF(ISBLANK(D68),"",VLOOKUP(D68,Moustique_50_m,2))</f>
      </c>
      <c r="F68" s="411">
        <v>161</v>
      </c>
      <c r="G68" s="316">
        <f>IF(ISBLANK(F68),"",VLOOKUP(F68,Moustique_50_haies,2))</f>
        <v>3</v>
      </c>
      <c r="H68" s="413"/>
      <c r="I68" s="325">
        <f>IF(ISBLANK(H68),"",VLOOKUP(H68,Moustique_500_m,2))</f>
      </c>
      <c r="J68" s="414">
        <v>203</v>
      </c>
      <c r="K68" s="314">
        <f>IF(ISBLANK(J68),"",VLOOKUP(J68,Moustique_Longueur,2))</f>
        <v>12</v>
      </c>
      <c r="L68" s="474"/>
      <c r="M68" s="475">
        <f>IF(ISBLANK(L68),"",VLOOKUP(L68,Moustique_Triple_saut,2))</f>
      </c>
      <c r="N68" s="415">
        <v>170</v>
      </c>
      <c r="O68" s="314">
        <f>IF(ISBLANK(N68),"",VLOOKUP(N68,Moustique_MB,2))</f>
        <v>3</v>
      </c>
      <c r="P68" s="415"/>
      <c r="Q68" s="471">
        <f>IF(ISBLANK(P68),"",VLOOKUP(P68,Moustique_Anneau,2))</f>
      </c>
      <c r="R68" s="322">
        <f t="shared" si="22"/>
        <v>3</v>
      </c>
      <c r="S68" s="467">
        <f t="shared" si="23"/>
        <v>18</v>
      </c>
      <c r="T68" s="323">
        <v>64</v>
      </c>
      <c r="U68" s="469"/>
      <c r="V68" s="324">
        <f t="shared" si="24"/>
      </c>
      <c r="W68" s="325">
        <f t="shared" si="25"/>
      </c>
      <c r="X68" s="325">
        <f t="shared" si="26"/>
        <v>18</v>
      </c>
      <c r="Y68" s="325">
        <f t="shared" si="27"/>
      </c>
      <c r="Z68" s="325">
        <f t="shared" si="28"/>
      </c>
      <c r="AA68" s="325">
        <f t="shared" si="29"/>
      </c>
      <c r="AB68" s="325">
        <f t="shared" si="30"/>
      </c>
      <c r="AC68" s="325">
        <f t="shared" si="31"/>
      </c>
      <c r="AD68" s="325">
        <f t="shared" si="32"/>
      </c>
      <c r="AE68" s="325">
        <f t="shared" si="33"/>
      </c>
      <c r="AF68" s="325">
        <f t="shared" si="34"/>
      </c>
      <c r="AG68" s="325">
        <f t="shared" si="35"/>
      </c>
      <c r="AH68" s="325">
        <f t="shared" si="36"/>
      </c>
      <c r="AI68" s="325">
        <f t="shared" si="37"/>
      </c>
      <c r="AJ68" s="325">
        <f t="shared" si="38"/>
      </c>
      <c r="AK68" s="325">
        <f t="shared" si="39"/>
      </c>
      <c r="AL68" s="325">
        <f t="shared" si="40"/>
      </c>
      <c r="AM68" s="325">
        <f t="shared" si="41"/>
      </c>
      <c r="AN68" s="325">
        <f t="shared" si="42"/>
      </c>
      <c r="AO68" s="326">
        <f t="shared" si="43"/>
      </c>
    </row>
    <row r="69" spans="1:41" s="327" customFormat="1" ht="12">
      <c r="A69" s="345" t="s">
        <v>301</v>
      </c>
      <c r="B69" s="345" t="s">
        <v>146</v>
      </c>
      <c r="C69" s="346" t="s">
        <v>77</v>
      </c>
      <c r="D69" s="409"/>
      <c r="E69" s="410">
        <f>IF(ISBLANK(D69),"",VLOOKUP(D69,Moustique_50_m,2))</f>
      </c>
      <c r="F69" s="411">
        <v>154</v>
      </c>
      <c r="G69" s="316">
        <f>IF(ISBLANK(F69),"",VLOOKUP(F69,Moustique_50_haies,2))</f>
        <v>4</v>
      </c>
      <c r="H69" s="413"/>
      <c r="I69" s="318">
        <f>IF(ISBLANK(H69),"",VLOOKUP(H69,Moustique_500_m,2))</f>
      </c>
      <c r="J69" s="414">
        <v>140</v>
      </c>
      <c r="K69" s="314">
        <f>IF(ISBLANK(J69),"",VLOOKUP(J69,Moustique_Longueur,2))</f>
        <v>6</v>
      </c>
      <c r="L69" s="474"/>
      <c r="M69" s="475">
        <f>IF(ISBLANK(L69),"",VLOOKUP(L69,Moustique_Triple_saut,2))</f>
      </c>
      <c r="N69" s="415">
        <v>290</v>
      </c>
      <c r="O69" s="314">
        <f>IF(ISBLANK(N69),"",VLOOKUP(N69,Moustique_MB,2))</f>
        <v>7</v>
      </c>
      <c r="P69" s="415"/>
      <c r="Q69" s="321">
        <f>IF(ISBLANK(P69),"",VLOOKUP(P69,Moustique_Anneau,2))</f>
      </c>
      <c r="R69" s="322">
        <f aca="true" t="shared" si="44" ref="R69:R74">IF(ISBLANK(C69),"",COUNTA(D69,F69,H69,J69,N69,P69))</f>
        <v>3</v>
      </c>
      <c r="S69" s="467">
        <f aca="true" t="shared" si="45" ref="S69:S74">SUM(Q69,O69,K69,I69,G69,E69)</f>
        <v>17</v>
      </c>
      <c r="T69" s="323">
        <v>65</v>
      </c>
      <c r="U69" s="310"/>
      <c r="V69" s="324">
        <f aca="true" t="shared" si="46" ref="V69:V74">IF($V$3&lt;&gt;(C69),"",S69)</f>
      </c>
      <c r="W69" s="325">
        <f aca="true" t="shared" si="47" ref="W69:W74">IF($W$3&lt;&gt;(C69),"",S69)</f>
      </c>
      <c r="X69" s="325">
        <f aca="true" t="shared" si="48" ref="X69:X74">IF($X$3&lt;&gt;(C69),"",S69)</f>
      </c>
      <c r="Y69" s="325">
        <f aca="true" t="shared" si="49" ref="Y69:Y74">IF($Y$3&lt;&gt;(C69),"",S69)</f>
      </c>
      <c r="Z69" s="325">
        <f aca="true" t="shared" si="50" ref="Z69:Z74">IF($Z$3&lt;&gt;(C69),"",S69)</f>
        <v>17</v>
      </c>
      <c r="AA69" s="325">
        <f aca="true" t="shared" si="51" ref="AA69:AA74">IF($AA$3&lt;&gt;(C69),"",S69)</f>
      </c>
      <c r="AB69" s="325">
        <f aca="true" t="shared" si="52" ref="AB69:AB74">IF($AB$3&lt;&gt;(C69),"",S69)</f>
      </c>
      <c r="AC69" s="325">
        <f aca="true" t="shared" si="53" ref="AC69:AC74">IF($AC$3&lt;&gt;(C69),"",S69)</f>
      </c>
      <c r="AD69" s="325">
        <f aca="true" t="shared" si="54" ref="AD69:AD74">IF($AD$3&lt;&gt;(C69),"",S69)</f>
      </c>
      <c r="AE69" s="325">
        <f aca="true" t="shared" si="55" ref="AE69:AE74">IF($AE$3&lt;&gt;(C69),"",S69)</f>
      </c>
      <c r="AF69" s="325">
        <f aca="true" t="shared" si="56" ref="AF69:AF74">IF($AF$3&lt;&gt;(C69),"",S69)</f>
      </c>
      <c r="AG69" s="325">
        <f aca="true" t="shared" si="57" ref="AG69:AG74">IF($AG$3&lt;&gt;(C69),"",S69)</f>
      </c>
      <c r="AH69" s="325">
        <f aca="true" t="shared" si="58" ref="AH69:AH74">IF($AH$3&lt;&gt;(C69),"",S69)</f>
      </c>
      <c r="AI69" s="325">
        <f aca="true" t="shared" si="59" ref="AI69:AI74">IF($AI$3&lt;&gt;(C69),"",S69)</f>
      </c>
      <c r="AJ69" s="325">
        <f aca="true" t="shared" si="60" ref="AJ69:AJ74">IF($AJ$3&lt;&gt;(C69),"",S69)</f>
      </c>
      <c r="AK69" s="325">
        <f aca="true" t="shared" si="61" ref="AK69:AK74">IF($AK$3&lt;&gt;(C69),"",S69)</f>
      </c>
      <c r="AL69" s="325">
        <f aca="true" t="shared" si="62" ref="AL69:AL74">IF($AL$3&lt;&gt;(C69),"",S69)</f>
      </c>
      <c r="AM69" s="325">
        <f aca="true" t="shared" si="63" ref="AM69:AM74">IF($AM$3&lt;&gt;(C69),"",S69)</f>
      </c>
      <c r="AN69" s="325">
        <f aca="true" t="shared" si="64" ref="AN69:AN74">IF($AN$3&lt;&gt;(C69),"",S69)</f>
      </c>
      <c r="AO69" s="326">
        <f aca="true" t="shared" si="65" ref="AO69:AO74">IF($AO$3&lt;&gt;(C69),"",S69)</f>
      </c>
    </row>
    <row r="70" spans="1:41" s="327" customFormat="1" ht="12">
      <c r="A70" s="345" t="s">
        <v>778</v>
      </c>
      <c r="B70" s="345" t="s">
        <v>397</v>
      </c>
      <c r="C70" s="346" t="s">
        <v>92</v>
      </c>
      <c r="D70" s="409"/>
      <c r="E70" s="410">
        <f>IF(ISBLANK(D70),"",VLOOKUP(D70,Moustique_50_m,2))</f>
      </c>
      <c r="F70" s="411">
        <v>125</v>
      </c>
      <c r="G70" s="316">
        <f>IF(ISBLANK(F70),"",VLOOKUP(F70,Moustique_50_haies,2))</f>
        <v>10</v>
      </c>
      <c r="H70" s="413"/>
      <c r="I70" s="318">
        <f>IF(ISBLANK(H70),"",VLOOKUP(H70,Moustique_500_m,2))</f>
      </c>
      <c r="J70" s="414">
        <v>140</v>
      </c>
      <c r="K70" s="314">
        <f>IF(ISBLANK(J70),"",VLOOKUP(J70,Moustique_Longueur,2))</f>
        <v>6</v>
      </c>
      <c r="L70" s="474"/>
      <c r="M70" s="475">
        <f>IF(ISBLANK(L70),"",VLOOKUP(L70,Moustique_Triple_saut,2))</f>
      </c>
      <c r="N70" s="415"/>
      <c r="O70" s="314">
        <f>IF(ISBLANK(N70),"",VLOOKUP(N70,Moustique_MB,2))</f>
      </c>
      <c r="P70" s="415"/>
      <c r="Q70" s="321">
        <f>IF(ISBLANK(P70),"",VLOOKUP(P70,Moustique_Anneau,2))</f>
      </c>
      <c r="R70" s="322">
        <f t="shared" si="44"/>
        <v>2</v>
      </c>
      <c r="S70" s="467">
        <f t="shared" si="45"/>
        <v>16</v>
      </c>
      <c r="T70" s="323">
        <v>66</v>
      </c>
      <c r="U70" s="310"/>
      <c r="V70" s="324">
        <f t="shared" si="46"/>
      </c>
      <c r="W70" s="325">
        <f t="shared" si="47"/>
      </c>
      <c r="X70" s="325">
        <f t="shared" si="48"/>
      </c>
      <c r="Y70" s="325">
        <f t="shared" si="49"/>
      </c>
      <c r="Z70" s="325">
        <f t="shared" si="50"/>
      </c>
      <c r="AA70" s="325">
        <f t="shared" si="51"/>
      </c>
      <c r="AB70" s="325">
        <f t="shared" si="52"/>
      </c>
      <c r="AC70" s="325">
        <f t="shared" si="53"/>
      </c>
      <c r="AD70" s="325">
        <f t="shared" si="54"/>
      </c>
      <c r="AE70" s="325">
        <f t="shared" si="55"/>
      </c>
      <c r="AF70" s="325">
        <f t="shared" si="56"/>
      </c>
      <c r="AG70" s="325">
        <f t="shared" si="57"/>
      </c>
      <c r="AH70" s="325">
        <f t="shared" si="58"/>
      </c>
      <c r="AI70" s="325">
        <f t="shared" si="59"/>
      </c>
      <c r="AJ70" s="325">
        <f t="shared" si="60"/>
      </c>
      <c r="AK70" s="325">
        <f t="shared" si="61"/>
      </c>
      <c r="AL70" s="325">
        <f t="shared" si="62"/>
      </c>
      <c r="AM70" s="325">
        <f t="shared" si="63"/>
      </c>
      <c r="AN70" s="325">
        <f t="shared" si="64"/>
      </c>
      <c r="AO70" s="326">
        <f t="shared" si="65"/>
        <v>16</v>
      </c>
    </row>
    <row r="71" spans="1:41" s="327" customFormat="1" ht="12">
      <c r="A71" s="345" t="s">
        <v>795</v>
      </c>
      <c r="B71" s="345" t="s">
        <v>796</v>
      </c>
      <c r="C71" s="346" t="s">
        <v>77</v>
      </c>
      <c r="D71" s="476"/>
      <c r="E71" s="410">
        <f>IF(ISBLANK(D71),"",VLOOKUP(D71,Moustique_50_m,2))</f>
      </c>
      <c r="F71" s="464">
        <v>181</v>
      </c>
      <c r="G71" s="412">
        <f>IF(ISBLANK(F71),"",VLOOKUP(F71,Moustique_50_haies,2))</f>
        <v>1</v>
      </c>
      <c r="H71" s="477"/>
      <c r="I71" s="325">
        <f>IF(ISBLANK(H71),"",VLOOKUP(H71,Moustique_500_m,2))</f>
      </c>
      <c r="J71" s="466">
        <v>180</v>
      </c>
      <c r="K71" s="410">
        <f>IF(ISBLANK(J71),"",VLOOKUP(J71,Moustique_Longueur,2))</f>
        <v>10</v>
      </c>
      <c r="L71" s="474"/>
      <c r="M71" s="475">
        <f>IF(ISBLANK(L71),"",VLOOKUP(L71,Moustique_Triple_saut,2))</f>
      </c>
      <c r="N71" s="466">
        <v>250</v>
      </c>
      <c r="O71" s="314">
        <f>IF(ISBLANK(N71),"",VLOOKUP(N71,Moustique_MB,2))</f>
        <v>5</v>
      </c>
      <c r="P71" s="466"/>
      <c r="Q71" s="471">
        <f>IF(ISBLANK(P71),"",VLOOKUP(P71,Moustique_Anneau,2))</f>
      </c>
      <c r="R71" s="322">
        <f t="shared" si="44"/>
        <v>3</v>
      </c>
      <c r="S71" s="467">
        <f t="shared" si="45"/>
        <v>16</v>
      </c>
      <c r="T71" s="323">
        <v>66</v>
      </c>
      <c r="V71" s="324">
        <f t="shared" si="46"/>
      </c>
      <c r="W71" s="325">
        <f t="shared" si="47"/>
      </c>
      <c r="X71" s="325">
        <f t="shared" si="48"/>
      </c>
      <c r="Y71" s="325">
        <f t="shared" si="49"/>
      </c>
      <c r="Z71" s="325">
        <f t="shared" si="50"/>
        <v>16</v>
      </c>
      <c r="AA71" s="325">
        <f t="shared" si="51"/>
      </c>
      <c r="AB71" s="325">
        <f t="shared" si="52"/>
      </c>
      <c r="AC71" s="325">
        <f t="shared" si="53"/>
      </c>
      <c r="AD71" s="325">
        <f t="shared" si="54"/>
      </c>
      <c r="AE71" s="325">
        <f t="shared" si="55"/>
      </c>
      <c r="AF71" s="325">
        <f t="shared" si="56"/>
      </c>
      <c r="AG71" s="325">
        <f t="shared" si="57"/>
      </c>
      <c r="AH71" s="325">
        <f t="shared" si="58"/>
      </c>
      <c r="AI71" s="325">
        <f t="shared" si="59"/>
      </c>
      <c r="AJ71" s="325">
        <f t="shared" si="60"/>
      </c>
      <c r="AK71" s="325">
        <f t="shared" si="61"/>
      </c>
      <c r="AL71" s="325">
        <f t="shared" si="62"/>
      </c>
      <c r="AM71" s="325">
        <f t="shared" si="63"/>
      </c>
      <c r="AN71" s="325">
        <f t="shared" si="64"/>
      </c>
      <c r="AO71" s="326">
        <f t="shared" si="65"/>
      </c>
    </row>
    <row r="72" spans="1:41" s="327" customFormat="1" ht="12">
      <c r="A72" s="329" t="s">
        <v>134</v>
      </c>
      <c r="B72" s="329" t="s">
        <v>750</v>
      </c>
      <c r="C72" s="348" t="s">
        <v>48</v>
      </c>
      <c r="D72" s="476"/>
      <c r="E72" s="410">
        <f>IF(ISBLANK(D72),"",VLOOKUP(D72,Moustique_50_m,2))</f>
      </c>
      <c r="F72" s="464">
        <v>130</v>
      </c>
      <c r="G72" s="412">
        <f>IF(ISBLANK(F72),"",VLOOKUP(F72,Moustique_50_haies,2))</f>
        <v>9</v>
      </c>
      <c r="H72" s="477"/>
      <c r="I72" s="325">
        <f>IF(ISBLANK(H72),"",VLOOKUP(H72,Moustique_500_m,2))</f>
      </c>
      <c r="J72" s="466">
        <v>115</v>
      </c>
      <c r="K72" s="410">
        <f>IF(ISBLANK(J72),"",VLOOKUP(J72,Moustique_Longueur,2))</f>
        <v>3</v>
      </c>
      <c r="L72" s="486"/>
      <c r="M72" s="486"/>
      <c r="N72" s="466">
        <v>214</v>
      </c>
      <c r="O72" s="314">
        <f>IF(ISBLANK(N72),"",VLOOKUP(N72,Moustique_MB,2))</f>
        <v>4</v>
      </c>
      <c r="P72" s="466"/>
      <c r="Q72" s="471">
        <f>IF(ISBLANK(P72),"",VLOOKUP(P72,Moustique_Anneau,2))</f>
      </c>
      <c r="R72" s="322">
        <f t="shared" si="44"/>
        <v>3</v>
      </c>
      <c r="S72" s="467">
        <f t="shared" si="45"/>
        <v>16</v>
      </c>
      <c r="T72" s="323">
        <v>66</v>
      </c>
      <c r="V72" s="324">
        <f t="shared" si="46"/>
      </c>
      <c r="W72" s="325">
        <f t="shared" si="47"/>
      </c>
      <c r="X72" s="325">
        <f t="shared" si="48"/>
      </c>
      <c r="Y72" s="325">
        <f t="shared" si="49"/>
      </c>
      <c r="Z72" s="325">
        <f t="shared" si="50"/>
      </c>
      <c r="AA72" s="325">
        <f t="shared" si="51"/>
      </c>
      <c r="AB72" s="325">
        <f t="shared" si="52"/>
      </c>
      <c r="AC72" s="325">
        <f t="shared" si="53"/>
      </c>
      <c r="AD72" s="325">
        <f t="shared" si="54"/>
      </c>
      <c r="AE72" s="325">
        <f t="shared" si="55"/>
      </c>
      <c r="AF72" s="325">
        <f t="shared" si="56"/>
      </c>
      <c r="AG72" s="325">
        <f t="shared" si="57"/>
      </c>
      <c r="AH72" s="325">
        <f t="shared" si="58"/>
      </c>
      <c r="AI72" s="325">
        <f t="shared" si="59"/>
      </c>
      <c r="AJ72" s="325">
        <f t="shared" si="60"/>
      </c>
      <c r="AK72" s="325">
        <f t="shared" si="61"/>
        <v>16</v>
      </c>
      <c r="AL72" s="325">
        <f t="shared" si="62"/>
      </c>
      <c r="AM72" s="325">
        <f t="shared" si="63"/>
      </c>
      <c r="AN72" s="325">
        <f t="shared" si="64"/>
      </c>
      <c r="AO72" s="326">
        <f t="shared" si="65"/>
      </c>
    </row>
    <row r="73" spans="1:41" s="327" customFormat="1" ht="12">
      <c r="A73" s="345" t="s">
        <v>547</v>
      </c>
      <c r="B73" s="345" t="s">
        <v>548</v>
      </c>
      <c r="C73" s="346" t="s">
        <v>78</v>
      </c>
      <c r="D73" s="409"/>
      <c r="E73" s="410">
        <f>IF(ISBLANK(D73),"",VLOOKUP(D73,Moustique_50_m,2))</f>
      </c>
      <c r="F73" s="411">
        <v>139</v>
      </c>
      <c r="G73" s="412">
        <f>IF(ISBLANK(F73),"",VLOOKUP(F73,Moustique_50_haies,2))</f>
        <v>7</v>
      </c>
      <c r="H73" s="413"/>
      <c r="I73" s="318">
        <f>IF(ISBLANK(H73),"",VLOOKUP(H73,Moustique_500_m,2))</f>
      </c>
      <c r="J73" s="414"/>
      <c r="K73" s="410">
        <f>IF(ISBLANK(J73),"",VLOOKUP(J73,Moustique_Longueur,2))</f>
      </c>
      <c r="L73" s="474"/>
      <c r="M73" s="475">
        <f>IF(ISBLANK(L73),"",VLOOKUP(L73,Moustique_Triple_saut,2))</f>
      </c>
      <c r="N73" s="415">
        <v>290</v>
      </c>
      <c r="O73" s="314">
        <f>IF(ISBLANK(N73),"",VLOOKUP(N73,Moustique_MB,2))</f>
        <v>7</v>
      </c>
      <c r="P73" s="415"/>
      <c r="Q73" s="321">
        <f>IF(ISBLANK(P73),"",VLOOKUP(P73,Moustique_Anneau,2))</f>
      </c>
      <c r="R73" s="322">
        <f t="shared" si="44"/>
        <v>2</v>
      </c>
      <c r="S73" s="467">
        <f t="shared" si="45"/>
        <v>14</v>
      </c>
      <c r="T73" s="323">
        <v>69</v>
      </c>
      <c r="U73" s="310"/>
      <c r="V73" s="324">
        <f t="shared" si="46"/>
      </c>
      <c r="W73" s="325">
        <f t="shared" si="47"/>
      </c>
      <c r="X73" s="325">
        <f t="shared" si="48"/>
      </c>
      <c r="Y73" s="325">
        <f t="shared" si="49"/>
      </c>
      <c r="Z73" s="325">
        <f t="shared" si="50"/>
      </c>
      <c r="AA73" s="325">
        <f t="shared" si="51"/>
      </c>
      <c r="AB73" s="325">
        <f t="shared" si="52"/>
      </c>
      <c r="AC73" s="325">
        <f t="shared" si="53"/>
      </c>
      <c r="AD73" s="325">
        <f t="shared" si="54"/>
      </c>
      <c r="AE73" s="325">
        <f t="shared" si="55"/>
      </c>
      <c r="AF73" s="325">
        <f t="shared" si="56"/>
      </c>
      <c r="AG73" s="325">
        <f t="shared" si="57"/>
        <v>14</v>
      </c>
      <c r="AH73" s="325">
        <f t="shared" si="58"/>
      </c>
      <c r="AI73" s="325">
        <f t="shared" si="59"/>
      </c>
      <c r="AJ73" s="325">
        <f t="shared" si="60"/>
      </c>
      <c r="AK73" s="325">
        <f t="shared" si="61"/>
      </c>
      <c r="AL73" s="325">
        <f t="shared" si="62"/>
      </c>
      <c r="AM73" s="325">
        <f t="shared" si="63"/>
      </c>
      <c r="AN73" s="325">
        <f t="shared" si="64"/>
      </c>
      <c r="AO73" s="326">
        <f t="shared" si="65"/>
      </c>
    </row>
    <row r="74" spans="1:41" s="327" customFormat="1" ht="12">
      <c r="A74" s="346" t="s">
        <v>790</v>
      </c>
      <c r="B74" s="346" t="s">
        <v>791</v>
      </c>
      <c r="C74" s="345" t="s">
        <v>77</v>
      </c>
      <c r="D74" s="409"/>
      <c r="E74" s="410">
        <f>IF(ISBLANK(D74),"",VLOOKUP(D74,Moustique_50_m,2))</f>
      </c>
      <c r="F74" s="411">
        <v>153</v>
      </c>
      <c r="G74" s="412">
        <f>IF(ISBLANK(F74),"",VLOOKUP(F74,Moustique_50_haies,2))</f>
        <v>4</v>
      </c>
      <c r="H74" s="413"/>
      <c r="I74" s="325">
        <f>IF(ISBLANK(H74),"",VLOOKUP(H74,Moustique_500_m,2))</f>
      </c>
      <c r="J74" s="414"/>
      <c r="K74" s="410">
        <f>IF(ISBLANK(J74),"",VLOOKUP(J74,Moustique_Longueur,2))</f>
      </c>
      <c r="L74" s="474"/>
      <c r="M74" s="475">
        <f>IF(ISBLANK(L74),"",VLOOKUP(L74,Moustique_Triple_saut,2))</f>
      </c>
      <c r="N74" s="415">
        <v>273</v>
      </c>
      <c r="O74" s="314">
        <f>IF(ISBLANK(N74),"",VLOOKUP(N74,Moustique_MB,2))</f>
        <v>6</v>
      </c>
      <c r="P74" s="415"/>
      <c r="Q74" s="471">
        <f>IF(ISBLANK(P74),"",VLOOKUP(P74,Moustique_Anneau,2))</f>
      </c>
      <c r="R74" s="322">
        <f t="shared" si="44"/>
        <v>2</v>
      </c>
      <c r="S74" s="467">
        <f t="shared" si="45"/>
        <v>10</v>
      </c>
      <c r="T74" s="323">
        <v>70</v>
      </c>
      <c r="U74" s="469"/>
      <c r="V74" s="324">
        <f t="shared" si="46"/>
      </c>
      <c r="W74" s="325">
        <f t="shared" si="47"/>
      </c>
      <c r="X74" s="325">
        <f t="shared" si="48"/>
      </c>
      <c r="Y74" s="325">
        <f t="shared" si="49"/>
      </c>
      <c r="Z74" s="325">
        <f t="shared" si="50"/>
        <v>10</v>
      </c>
      <c r="AA74" s="325">
        <f t="shared" si="51"/>
      </c>
      <c r="AB74" s="325">
        <f t="shared" si="52"/>
      </c>
      <c r="AC74" s="325">
        <f t="shared" si="53"/>
      </c>
      <c r="AD74" s="325">
        <f t="shared" si="54"/>
      </c>
      <c r="AE74" s="325">
        <f t="shared" si="55"/>
      </c>
      <c r="AF74" s="325">
        <f t="shared" si="56"/>
      </c>
      <c r="AG74" s="325">
        <f t="shared" si="57"/>
      </c>
      <c r="AH74" s="325">
        <f t="shared" si="58"/>
      </c>
      <c r="AI74" s="325">
        <f t="shared" si="59"/>
      </c>
      <c r="AJ74" s="325">
        <f t="shared" si="60"/>
      </c>
      <c r="AK74" s="325">
        <f t="shared" si="61"/>
      </c>
      <c r="AL74" s="325">
        <f t="shared" si="62"/>
      </c>
      <c r="AM74" s="325">
        <f t="shared" si="63"/>
      </c>
      <c r="AN74" s="325">
        <f t="shared" si="64"/>
      </c>
      <c r="AO74" s="326">
        <f t="shared" si="65"/>
      </c>
    </row>
    <row r="75" spans="1:41" s="297" customFormat="1" ht="12.75">
      <c r="A75" s="375"/>
      <c r="B75" s="375"/>
      <c r="C75" s="376"/>
      <c r="D75" s="377"/>
      <c r="E75" s="378"/>
      <c r="F75" s="377"/>
      <c r="G75" s="378"/>
      <c r="H75" s="379"/>
      <c r="I75" s="380"/>
      <c r="J75" s="381"/>
      <c r="K75" s="378"/>
      <c r="L75" s="336"/>
      <c r="M75" s="336"/>
      <c r="N75" s="381"/>
      <c r="O75" s="378"/>
      <c r="P75" s="381"/>
      <c r="Q75" s="380"/>
      <c r="R75" s="382"/>
      <c r="S75" s="380"/>
      <c r="T75" s="380"/>
      <c r="V75" s="378"/>
      <c r="W75" s="378"/>
      <c r="X75" s="378"/>
      <c r="Y75" s="378"/>
      <c r="Z75" s="378"/>
      <c r="AA75" s="378"/>
      <c r="AB75" s="378"/>
      <c r="AC75" s="378"/>
      <c r="AD75" s="378"/>
      <c r="AE75" s="378"/>
      <c r="AF75" s="378"/>
      <c r="AG75" s="378"/>
      <c r="AH75" s="378"/>
      <c r="AI75" s="378"/>
      <c r="AJ75" s="378"/>
      <c r="AK75" s="378"/>
      <c r="AL75" s="378"/>
      <c r="AM75" s="378"/>
      <c r="AN75" s="378"/>
      <c r="AO75" s="378"/>
    </row>
    <row r="76" spans="12:41" ht="15.75">
      <c r="L76" s="336"/>
      <c r="M76" s="336"/>
      <c r="U76" s="79" t="s">
        <v>13</v>
      </c>
      <c r="V76" s="79">
        <f aca="true" t="shared" si="66" ref="V76:AO76">SUM(V5:V74)</f>
        <v>0</v>
      </c>
      <c r="W76" s="79">
        <f t="shared" si="66"/>
        <v>200</v>
      </c>
      <c r="X76" s="79">
        <f t="shared" si="66"/>
        <v>188</v>
      </c>
      <c r="Y76" s="79">
        <f t="shared" si="66"/>
        <v>0</v>
      </c>
      <c r="Z76" s="79">
        <f t="shared" si="66"/>
        <v>649</v>
      </c>
      <c r="AA76" s="79">
        <f t="shared" si="66"/>
        <v>0</v>
      </c>
      <c r="AB76" s="79">
        <f t="shared" si="66"/>
        <v>0</v>
      </c>
      <c r="AC76" s="79">
        <f t="shared" si="66"/>
        <v>37</v>
      </c>
      <c r="AD76" s="79">
        <f t="shared" si="66"/>
        <v>0</v>
      </c>
      <c r="AE76" s="79">
        <f t="shared" si="66"/>
        <v>0</v>
      </c>
      <c r="AF76" s="79">
        <f t="shared" si="66"/>
        <v>244</v>
      </c>
      <c r="AG76" s="79">
        <f t="shared" si="66"/>
        <v>129</v>
      </c>
      <c r="AH76" s="79">
        <f t="shared" si="66"/>
        <v>0</v>
      </c>
      <c r="AI76" s="79">
        <f t="shared" si="66"/>
        <v>114</v>
      </c>
      <c r="AJ76" s="79">
        <f t="shared" si="66"/>
        <v>0</v>
      </c>
      <c r="AK76" s="79">
        <f t="shared" si="66"/>
        <v>656</v>
      </c>
      <c r="AL76" s="79">
        <f t="shared" si="66"/>
        <v>0</v>
      </c>
      <c r="AM76" s="79">
        <f t="shared" si="66"/>
        <v>164</v>
      </c>
      <c r="AN76" s="79">
        <f t="shared" si="66"/>
        <v>0</v>
      </c>
      <c r="AO76" s="79">
        <f t="shared" si="66"/>
        <v>40</v>
      </c>
    </row>
    <row r="77" spans="12:41" ht="15.75">
      <c r="L77" s="336"/>
      <c r="M77" s="336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</row>
    <row r="78" spans="12:41" ht="15.75">
      <c r="L78" s="336"/>
      <c r="M78" s="336"/>
      <c r="U78" s="79" t="s">
        <v>60</v>
      </c>
      <c r="V78" s="81">
        <f>COUNTIF($C$5:$C74,V3)</f>
        <v>0</v>
      </c>
      <c r="W78" s="81">
        <f>COUNTIF($C$5:$C74,W3)</f>
        <v>6</v>
      </c>
      <c r="X78" s="81">
        <f>COUNTIF($C$5:$C74,X3)</f>
        <v>5</v>
      </c>
      <c r="Y78" s="81">
        <f>COUNTIF($C$5:$C74,Y3)</f>
        <v>0</v>
      </c>
      <c r="Z78" s="81">
        <f>COUNTIF($C$5:$C74,Z3)</f>
        <v>21</v>
      </c>
      <c r="AA78" s="81">
        <f>COUNTIF($C$5:$C74,AA3)</f>
        <v>0</v>
      </c>
      <c r="AB78" s="81">
        <f>COUNTIF($C$5:$C74,AB3)</f>
        <v>0</v>
      </c>
      <c r="AC78" s="81">
        <f>COUNTIF($C$5:$C74,AC3)</f>
        <v>1</v>
      </c>
      <c r="AD78" s="81">
        <f>COUNTIF($C$5:$C74,AD3)</f>
        <v>0</v>
      </c>
      <c r="AE78" s="81">
        <f>COUNTIF($C$5:$C74,AE3)</f>
        <v>0</v>
      </c>
      <c r="AF78" s="81">
        <f>COUNTIF($C$5:$C74,AF3)</f>
        <v>6</v>
      </c>
      <c r="AG78" s="81">
        <f>COUNTIF($C$5:$C74,AG3)</f>
        <v>5</v>
      </c>
      <c r="AH78" s="81">
        <f>COUNTIF($C$5:$C74,AH3)</f>
        <v>0</v>
      </c>
      <c r="AI78" s="81">
        <f>COUNTIF($C$5:$C74,AI3)</f>
        <v>3</v>
      </c>
      <c r="AJ78" s="81">
        <f>COUNTIF($C$5:$C74,AJ3)</f>
        <v>0</v>
      </c>
      <c r="AK78" s="81">
        <f>COUNTIF($C$5:$C74,AK3)</f>
        <v>17</v>
      </c>
      <c r="AL78" s="81">
        <f>COUNTIF($C$5:$C74,AL3)</f>
        <v>0</v>
      </c>
      <c r="AM78" s="81">
        <f>COUNTIF($C$5:$C74,AM3)</f>
        <v>4</v>
      </c>
      <c r="AN78" s="81">
        <f>COUNTIF($C$5:$C74,AN3)</f>
        <v>0</v>
      </c>
      <c r="AO78" s="81">
        <f>COUNTIF($C$5:$C74,AO3)</f>
        <v>2</v>
      </c>
    </row>
    <row r="79" spans="12:13" ht="12.75">
      <c r="L79" s="336"/>
      <c r="M79" s="336"/>
    </row>
    <row r="80" spans="12:41" ht="15.75">
      <c r="L80" s="336"/>
      <c r="M80" s="336"/>
      <c r="U80" s="81" t="s">
        <v>85</v>
      </c>
      <c r="V80" s="81"/>
      <c r="W80" s="81">
        <v>4</v>
      </c>
      <c r="X80" s="81">
        <v>5</v>
      </c>
      <c r="Y80" s="81"/>
      <c r="Z80" s="81">
        <v>2</v>
      </c>
      <c r="AA80" s="81"/>
      <c r="AB80" s="81"/>
      <c r="AC80" s="81">
        <v>11</v>
      </c>
      <c r="AD80" s="81"/>
      <c r="AE80" s="81"/>
      <c r="AF80" s="81">
        <v>3</v>
      </c>
      <c r="AG80" s="81">
        <v>7</v>
      </c>
      <c r="AH80" s="81"/>
      <c r="AI80" s="81">
        <v>8</v>
      </c>
      <c r="AJ80" s="81"/>
      <c r="AK80" s="81">
        <v>1</v>
      </c>
      <c r="AL80" s="81"/>
      <c r="AM80" s="81">
        <v>6</v>
      </c>
      <c r="AN80" s="81"/>
      <c r="AO80" s="81">
        <v>9</v>
      </c>
    </row>
    <row r="81" spans="12:13" ht="12.75">
      <c r="L81" s="336"/>
      <c r="M81" s="336"/>
    </row>
    <row r="82" spans="12:13" ht="12.75">
      <c r="L82" s="336"/>
      <c r="M82" s="336"/>
    </row>
  </sheetData>
  <sheetProtection selectLockedCells="1" selectUnlockedCells="1"/>
  <autoFilter ref="A4:AO74"/>
  <mergeCells count="34">
    <mergeCell ref="J3:K3"/>
    <mergeCell ref="N3:O3"/>
    <mergeCell ref="A1:T1"/>
    <mergeCell ref="A2:T2"/>
    <mergeCell ref="A3:A4"/>
    <mergeCell ref="B3:B4"/>
    <mergeCell ref="C3:C4"/>
    <mergeCell ref="L3:M3"/>
    <mergeCell ref="Z3:Z4"/>
    <mergeCell ref="AA3:AA4"/>
    <mergeCell ref="AB3:AB4"/>
    <mergeCell ref="T3:T4"/>
    <mergeCell ref="V3:V4"/>
    <mergeCell ref="W3:W4"/>
    <mergeCell ref="AK3:AK4"/>
    <mergeCell ref="AL3:AL4"/>
    <mergeCell ref="AM3:AM4"/>
    <mergeCell ref="D3:E3"/>
    <mergeCell ref="F3:G3"/>
    <mergeCell ref="H3:I3"/>
    <mergeCell ref="P3:Q3"/>
    <mergeCell ref="S3:S4"/>
    <mergeCell ref="AJ3:AJ4"/>
    <mergeCell ref="X3:X4"/>
    <mergeCell ref="AN3:AN4"/>
    <mergeCell ref="AO3:AO4"/>
    <mergeCell ref="Y3:Y4"/>
    <mergeCell ref="AE3:AE4"/>
    <mergeCell ref="AF3:AF4"/>
    <mergeCell ref="AG3:AG4"/>
    <mergeCell ref="AH3:AH4"/>
    <mergeCell ref="AC3:AC4"/>
    <mergeCell ref="AD3:AD4"/>
    <mergeCell ref="AI3:AI4"/>
  </mergeCells>
  <printOptions horizontalCentered="1"/>
  <pageMargins left="0.25" right="0.25" top="0.75" bottom="0.75" header="0.3" footer="0.3"/>
  <pageSetup horizontalDpi="300" verticalDpi="300" orientation="landscape" paperSize="9" scale="62" r:id="rId1"/>
  <headerFooter alignWithMargins="0">
    <oddHeader>&amp;L&amp;"Times New Roman,Gras"FSGT Ile de France &amp;C&amp;"Times New Roman,Gras"&amp;14CHALLENGE GUIMIER JEUNES
1er tour</oddHeader>
    <oddFooter>&amp;CPage &amp;P de &amp;N&amp;R&amp;6J. Déom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AS118"/>
  <sheetViews>
    <sheetView showZeros="0" zoomScale="75" zoomScaleNormal="75" zoomScalePageLayoutView="0" workbookViewId="0" topLeftCell="A1">
      <pane xSplit="3" ySplit="4" topLeftCell="D5" activePane="bottomRight" state="frozen"/>
      <selection pane="topLeft" activeCell="H54" sqref="H54"/>
      <selection pane="topRight" activeCell="H54" sqref="H54"/>
      <selection pane="bottomLeft" activeCell="H54" sqref="H54"/>
      <selection pane="bottomRight" activeCell="A69" sqref="A69"/>
    </sheetView>
  </sheetViews>
  <sheetFormatPr defaultColWidth="11.00390625" defaultRowHeight="15.75"/>
  <cols>
    <col min="1" max="1" width="20.00390625" style="134" bestFit="1" customWidth="1"/>
    <col min="2" max="2" width="14.50390625" style="134" bestFit="1" customWidth="1"/>
    <col min="3" max="3" width="6.625" style="134" bestFit="1" customWidth="1"/>
    <col min="4" max="4" width="10.25390625" style="93" bestFit="1" customWidth="1"/>
    <col min="5" max="5" width="9.00390625" style="91" bestFit="1" customWidth="1"/>
    <col min="6" max="6" width="10.25390625" style="93" bestFit="1" customWidth="1"/>
    <col min="7" max="7" width="9.00390625" style="91" bestFit="1" customWidth="1"/>
    <col min="8" max="8" width="10.25390625" style="94" bestFit="1" customWidth="1"/>
    <col min="9" max="9" width="9.00390625" style="91" bestFit="1" customWidth="1"/>
    <col min="10" max="10" width="10.25390625" style="94" hidden="1" customWidth="1"/>
    <col min="11" max="11" width="9.00390625" style="91" hidden="1" customWidth="1"/>
    <col min="12" max="12" width="10.25390625" style="95" hidden="1" customWidth="1"/>
    <col min="13" max="13" width="9.00390625" style="91" hidden="1" customWidth="1"/>
    <col min="14" max="14" width="10.25390625" style="95" bestFit="1" customWidth="1"/>
    <col min="15" max="15" width="9.00390625" style="91" bestFit="1" customWidth="1"/>
    <col min="16" max="16" width="10.25390625" style="95" bestFit="1" customWidth="1"/>
    <col min="17" max="17" width="9.00390625" style="91" bestFit="1" customWidth="1"/>
    <col min="18" max="18" width="10.25390625" style="95" hidden="1" customWidth="1"/>
    <col min="19" max="19" width="9.00390625" style="369" hidden="1" customWidth="1"/>
    <col min="20" max="20" width="10.25390625" style="95" bestFit="1" customWidth="1"/>
    <col min="21" max="21" width="9.00390625" style="91" bestFit="1" customWidth="1"/>
    <col min="22" max="22" width="5.125" style="84" bestFit="1" customWidth="1"/>
    <col min="23" max="23" width="7.50390625" style="91" customWidth="1"/>
    <col min="24" max="24" width="7.25390625" style="129" customWidth="1"/>
    <col min="25" max="25" width="12.25390625" style="91" bestFit="1" customWidth="1"/>
    <col min="26" max="26" width="3.75390625" style="91" bestFit="1" customWidth="1"/>
    <col min="27" max="27" width="6.75390625" style="91" bestFit="1" customWidth="1"/>
    <col min="28" max="28" width="5.25390625" style="91" bestFit="1" customWidth="1"/>
    <col min="29" max="29" width="5.125" style="91" bestFit="1" customWidth="1"/>
    <col min="30" max="30" width="6.50390625" style="91" bestFit="1" customWidth="1"/>
    <col min="31" max="31" width="6.625" style="91" bestFit="1" customWidth="1"/>
    <col min="32" max="32" width="5.25390625" style="91" bestFit="1" customWidth="1"/>
    <col min="33" max="33" width="7.00390625" style="91" bestFit="1" customWidth="1"/>
    <col min="34" max="34" width="7.25390625" style="91" bestFit="1" customWidth="1"/>
    <col min="35" max="35" width="5.125" style="91" bestFit="1" customWidth="1"/>
    <col min="36" max="36" width="6.125" style="91" bestFit="1" customWidth="1"/>
    <col min="37" max="37" width="4.50390625" style="91" bestFit="1" customWidth="1"/>
    <col min="38" max="38" width="4.625" style="91" bestFit="1" customWidth="1"/>
    <col min="39" max="39" width="7.75390625" style="91" bestFit="1" customWidth="1"/>
    <col min="40" max="40" width="6.125" style="91" bestFit="1" customWidth="1"/>
    <col min="41" max="41" width="5.00390625" style="91" bestFit="1" customWidth="1"/>
    <col min="42" max="42" width="4.25390625" style="91" bestFit="1" customWidth="1"/>
    <col min="43" max="44" width="6.625" style="91" bestFit="1" customWidth="1"/>
    <col min="45" max="45" width="5.50390625" style="91" bestFit="1" customWidth="1"/>
    <col min="46" max="16384" width="11.00390625" style="91" customWidth="1"/>
  </cols>
  <sheetData>
    <row r="1" spans="1:24" s="89" customFormat="1" ht="27">
      <c r="A1" s="502" t="s">
        <v>39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2"/>
      <c r="Q1" s="502"/>
      <c r="R1" s="502"/>
      <c r="S1" s="502"/>
      <c r="T1" s="502"/>
      <c r="U1" s="502"/>
      <c r="V1" s="502"/>
      <c r="W1" s="502"/>
      <c r="X1" s="502"/>
    </row>
    <row r="2" spans="1:24" s="82" customFormat="1" ht="27" thickBot="1">
      <c r="A2" s="503" t="s">
        <v>607</v>
      </c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503"/>
      <c r="O2" s="503"/>
      <c r="P2" s="503"/>
      <c r="Q2" s="503"/>
      <c r="R2" s="503"/>
      <c r="S2" s="503"/>
      <c r="T2" s="503"/>
      <c r="U2" s="503"/>
      <c r="V2" s="503"/>
      <c r="W2" s="503"/>
      <c r="X2" s="416"/>
    </row>
    <row r="3" spans="1:45" s="92" customFormat="1" ht="15" thickBot="1">
      <c r="A3" s="543" t="s">
        <v>0</v>
      </c>
      <c r="B3" s="545" t="s">
        <v>73</v>
      </c>
      <c r="C3" s="547" t="s">
        <v>71</v>
      </c>
      <c r="D3" s="542" t="s">
        <v>3</v>
      </c>
      <c r="E3" s="511"/>
      <c r="F3" s="549" t="s">
        <v>4</v>
      </c>
      <c r="G3" s="549"/>
      <c r="H3" s="511" t="s">
        <v>22</v>
      </c>
      <c r="I3" s="511"/>
      <c r="J3" s="511" t="s">
        <v>23</v>
      </c>
      <c r="K3" s="511"/>
      <c r="L3" s="511" t="s">
        <v>8</v>
      </c>
      <c r="M3" s="511"/>
      <c r="N3" s="511" t="s">
        <v>9</v>
      </c>
      <c r="O3" s="511"/>
      <c r="P3" s="511" t="s">
        <v>17</v>
      </c>
      <c r="Q3" s="511"/>
      <c r="R3" s="542" t="s">
        <v>18</v>
      </c>
      <c r="S3" s="542"/>
      <c r="T3" s="511" t="s">
        <v>7</v>
      </c>
      <c r="U3" s="511"/>
      <c r="V3" s="200" t="s">
        <v>242</v>
      </c>
      <c r="W3" s="538" t="s">
        <v>43</v>
      </c>
      <c r="X3" s="540" t="s">
        <v>12</v>
      </c>
      <c r="Z3" s="536" t="str">
        <f>'[1]Points T1 J2'!B3</f>
        <v>AB</v>
      </c>
      <c r="AA3" s="532" t="str">
        <f>'[1]Points T1 J2'!C3</f>
        <v>ABDO</v>
      </c>
      <c r="AB3" s="532" t="str">
        <f>'[1]Points T1 J2'!D3</f>
        <v>ACB</v>
      </c>
      <c r="AC3" s="532" t="s">
        <v>224</v>
      </c>
      <c r="AD3" s="532" t="str">
        <f>'[1]Points T1 J2'!E3</f>
        <v>ASGB</v>
      </c>
      <c r="AE3" s="532" t="str">
        <f>'[1]Points T1 J2'!F3</f>
        <v>BMSA</v>
      </c>
      <c r="AF3" s="532" t="str">
        <f>'[1]Points T1 J2'!G3</f>
        <v>CAR</v>
      </c>
      <c r="AG3" s="532" t="s">
        <v>150</v>
      </c>
      <c r="AH3" s="532" t="str">
        <f>'[1]Points T1 J2'!I3</f>
        <v>COMA</v>
      </c>
      <c r="AI3" s="532" t="str">
        <f>'[1]Points T1 J2'!J3</f>
        <v>CSB</v>
      </c>
      <c r="AJ3" s="532" t="str">
        <f>'[1]Points T1 J2'!L3</f>
        <v>NLSA</v>
      </c>
      <c r="AK3" s="532" t="str">
        <f>'[1]Points T1 J2'!M3</f>
        <v>ESS</v>
      </c>
      <c r="AL3" s="532" t="str">
        <f>'[1]Points T1 J2'!N3</f>
        <v>ESV</v>
      </c>
      <c r="AM3" s="532" t="str">
        <f>'[1]Points T1 J2'!O3</f>
        <v>ESC XV</v>
      </c>
      <c r="AN3" s="532" t="str">
        <f>'[1]Points T1 J2'!P3</f>
        <v>SDUS</v>
      </c>
      <c r="AO3" s="532" t="str">
        <f>'[1]Points T1 J2'!Q3</f>
        <v>TAC</v>
      </c>
      <c r="AP3" s="532" t="str">
        <f>'[1]Points T1 J2'!R3</f>
        <v>USI</v>
      </c>
      <c r="AQ3" s="532" t="str">
        <f>'[1]Points T1 J2'!S3</f>
        <v>USMA</v>
      </c>
      <c r="AR3" s="532" t="str">
        <f>'[1]Points T1 J2'!T3</f>
        <v>USOB</v>
      </c>
      <c r="AS3" s="534" t="str">
        <f>'[1]Points T1 J2'!U3</f>
        <v>VMA</v>
      </c>
    </row>
    <row r="4" spans="1:45" ht="15.75" thickBot="1">
      <c r="A4" s="544"/>
      <c r="B4" s="546"/>
      <c r="C4" s="548"/>
      <c r="D4" s="202" t="s">
        <v>2</v>
      </c>
      <c r="E4" s="203" t="s">
        <v>1</v>
      </c>
      <c r="F4" s="204" t="s">
        <v>2</v>
      </c>
      <c r="G4" s="205" t="s">
        <v>1</v>
      </c>
      <c r="H4" s="206" t="s">
        <v>2</v>
      </c>
      <c r="I4" s="203" t="s">
        <v>1</v>
      </c>
      <c r="J4" s="206" t="s">
        <v>2</v>
      </c>
      <c r="K4" s="203" t="s">
        <v>1</v>
      </c>
      <c r="L4" s="207" t="s">
        <v>2</v>
      </c>
      <c r="M4" s="203" t="s">
        <v>1</v>
      </c>
      <c r="N4" s="207" t="s">
        <v>2</v>
      </c>
      <c r="O4" s="203" t="s">
        <v>1</v>
      </c>
      <c r="P4" s="207" t="s">
        <v>2</v>
      </c>
      <c r="Q4" s="208" t="s">
        <v>1</v>
      </c>
      <c r="R4" s="209" t="s">
        <v>2</v>
      </c>
      <c r="S4" s="367" t="s">
        <v>1</v>
      </c>
      <c r="T4" s="207" t="s">
        <v>2</v>
      </c>
      <c r="U4" s="203" t="s">
        <v>1</v>
      </c>
      <c r="V4" s="201"/>
      <c r="W4" s="539"/>
      <c r="X4" s="541"/>
      <c r="Z4" s="537"/>
      <c r="AA4" s="533"/>
      <c r="AB4" s="533"/>
      <c r="AC4" s="533"/>
      <c r="AD4" s="533"/>
      <c r="AE4" s="533"/>
      <c r="AF4" s="533"/>
      <c r="AG4" s="533"/>
      <c r="AH4" s="533"/>
      <c r="AI4" s="533"/>
      <c r="AJ4" s="533"/>
      <c r="AK4" s="533"/>
      <c r="AL4" s="533"/>
      <c r="AM4" s="533"/>
      <c r="AN4" s="533"/>
      <c r="AO4" s="533"/>
      <c r="AP4" s="533"/>
      <c r="AQ4" s="533"/>
      <c r="AR4" s="533"/>
      <c r="AS4" s="535"/>
    </row>
    <row r="5" spans="1:45" s="90" customFormat="1" ht="12.75">
      <c r="A5" s="330" t="s">
        <v>186</v>
      </c>
      <c r="B5" s="330" t="s">
        <v>133</v>
      </c>
      <c r="C5" s="348" t="s">
        <v>46</v>
      </c>
      <c r="D5" s="290"/>
      <c r="E5" s="291">
        <f>IF(ISBLANK(D5),"",VLOOKUP(D5,Po_50_m,2))</f>
      </c>
      <c r="F5" s="292">
        <v>96</v>
      </c>
      <c r="G5" s="217">
        <f>IF(ISBLANK(F5),"",VLOOKUP(F5,Po_50_m_H.,2))</f>
        <v>20</v>
      </c>
      <c r="H5" s="293">
        <v>4393</v>
      </c>
      <c r="I5" s="222">
        <f>IF(ISBLANK(H5),"",VLOOKUP(H5,Po_1000_m,2))</f>
        <v>9</v>
      </c>
      <c r="J5" s="293"/>
      <c r="K5" s="291">
        <f>IF(ISBLANK(J5),"",VLOOKUP(J5,Po_1_km_marche,2))</f>
      </c>
      <c r="L5" s="294"/>
      <c r="M5" s="291">
        <f>IF(ISBLANK(L5),"",VLOOKUP(L5,Po_Longueur,2))</f>
      </c>
      <c r="N5" s="294">
        <v>781</v>
      </c>
      <c r="O5" s="291">
        <f>IF(ISBLANK(N5),"",VLOOKUP(N5,Po_Triple_saut,2))</f>
        <v>22</v>
      </c>
      <c r="P5" s="294"/>
      <c r="Q5" s="291">
        <f>IF(ISBLANK(P5),"",VLOOKUP(P5,Po_Hauteur,2))</f>
      </c>
      <c r="R5" s="294"/>
      <c r="S5" s="368">
        <f>IF(ISBLANK(R5),"",VLOOKUP(R5,Po_Perche,2))</f>
      </c>
      <c r="T5" s="294"/>
      <c r="U5" s="291">
        <f>IF(ISBLANK(T5),"",VLOOKUP(T5,Po_Poids,2))</f>
      </c>
      <c r="V5" s="199">
        <f aca="true" t="shared" si="0" ref="V5:V36">IF(ISBLANK(C5),"",COUNTA(D5,F5,H5,J5,L5,N5,P5,R5,T5))</f>
        <v>3</v>
      </c>
      <c r="W5" s="192">
        <f aca="true" t="shared" si="1" ref="W5:W36">SUM(U5,S5,Q5,O5,M5,K5,I5,G5,E5)</f>
        <v>51</v>
      </c>
      <c r="X5" s="218">
        <v>1</v>
      </c>
      <c r="Z5" s="131">
        <f aca="true" t="shared" si="2" ref="Z5:Z36">IF($Z$3&lt;&gt;(C5),"",W5)</f>
      </c>
      <c r="AA5" s="130">
        <f aca="true" t="shared" si="3" ref="AA5:AA36">IF($AA$3&lt;&gt;(C5),"",W5)</f>
      </c>
      <c r="AB5" s="130">
        <f aca="true" t="shared" si="4" ref="AB5:AB36">IF($AB$3&lt;&gt;(C5),"",W5)</f>
      </c>
      <c r="AC5" s="130">
        <f aca="true" t="shared" si="5" ref="AC5:AC36">IF($AC$3&lt;&gt;(C5),"",W5)</f>
      </c>
      <c r="AD5" s="130">
        <f aca="true" t="shared" si="6" ref="AD5:AD36">IF($AD$3&lt;&gt;(C5),"",W5)</f>
      </c>
      <c r="AE5" s="130">
        <f aca="true" t="shared" si="7" ref="AE5:AE36">IF($AE$3&lt;&gt;(C5),"",W5)</f>
      </c>
      <c r="AF5" s="130">
        <f aca="true" t="shared" si="8" ref="AF5:AF36">IF($AF$3&lt;&gt;(C5),"",W5)</f>
      </c>
      <c r="AG5" s="130">
        <f aca="true" t="shared" si="9" ref="AG5:AG36">IF($AG$3&lt;&gt;(C5),"",W5)</f>
      </c>
      <c r="AH5" s="130">
        <f aca="true" t="shared" si="10" ref="AH5:AH36">IF($AH$3&lt;&gt;(C5),"",W5)</f>
      </c>
      <c r="AI5" s="130">
        <f aca="true" t="shared" si="11" ref="AI5:AI36">IF($AI$3&lt;&gt;(C5),"",W5)</f>
      </c>
      <c r="AJ5" s="130">
        <f aca="true" t="shared" si="12" ref="AJ5:AJ36">IF($AJ$3&lt;&gt;(C5),"",W5)</f>
      </c>
      <c r="AK5" s="130">
        <f aca="true" t="shared" si="13" ref="AK5:AK36">IF($AK$3&lt;&gt;(C5),"",W5)</f>
      </c>
      <c r="AL5" s="130">
        <f aca="true" t="shared" si="14" ref="AL5:AL36">IF($AL$3&lt;&gt;(C5),"",W5)</f>
      </c>
      <c r="AM5" s="130">
        <f aca="true" t="shared" si="15" ref="AM5:AM36">IF($AM$3&lt;&gt;(C5),"",W5)</f>
      </c>
      <c r="AN5" s="130">
        <f aca="true" t="shared" si="16" ref="AN5:AN36">IF($AN$3&lt;&gt;(C5),"",W5)</f>
      </c>
      <c r="AO5" s="130">
        <f aca="true" t="shared" si="17" ref="AO5:AO36">IF($AO$3&lt;&gt;(C5),"",W5)</f>
      </c>
      <c r="AP5" s="130">
        <f aca="true" t="shared" si="18" ref="AP5:AP36">IF($AP$3&lt;&gt;(C5),"",W5)</f>
      </c>
      <c r="AQ5" s="130">
        <f aca="true" t="shared" si="19" ref="AQ5:AQ36">IF($AQ$3&lt;&gt;(C5),"",W5)</f>
        <v>51</v>
      </c>
      <c r="AR5" s="130">
        <f aca="true" t="shared" si="20" ref="AR5:AR36">IF($AR$3&lt;&gt;(C5),"",W5)</f>
      </c>
      <c r="AS5" s="173">
        <f aca="true" t="shared" si="21" ref="AS5:AS36">IF($AS$3&lt;&gt;(C5),"",W5)</f>
      </c>
    </row>
    <row r="6" spans="1:45" s="90" customFormat="1" ht="12.75">
      <c r="A6" s="329" t="s">
        <v>698</v>
      </c>
      <c r="B6" s="329" t="s">
        <v>699</v>
      </c>
      <c r="C6" s="348" t="s">
        <v>48</v>
      </c>
      <c r="D6" s="290"/>
      <c r="E6" s="291">
        <f>IF(ISBLANK(D6),"",VLOOKUP(D6,Po_50_m,2))</f>
      </c>
      <c r="F6" s="292">
        <v>103</v>
      </c>
      <c r="G6" s="217">
        <f>IF(ISBLANK(F6),"",VLOOKUP(F6,Po_50_m_H.,2))</f>
        <v>18</v>
      </c>
      <c r="H6" s="293">
        <v>4093</v>
      </c>
      <c r="I6" s="222">
        <f>IF(ISBLANK(H6),"",VLOOKUP(H6,Po_1000_m,2))</f>
        <v>14</v>
      </c>
      <c r="J6" s="293"/>
      <c r="K6" s="291">
        <f>IF(ISBLANK(J6),"",VLOOKUP(J6,Po_1_km_marche,2))</f>
      </c>
      <c r="L6" s="294"/>
      <c r="M6" s="291">
        <f>IF(ISBLANK(L6),"",VLOOKUP(L6,Po_Longueur,2))</f>
      </c>
      <c r="N6" s="294">
        <v>659</v>
      </c>
      <c r="O6" s="291">
        <f>IF(ISBLANK(N6),"",VLOOKUP(N6,Po_Triple_saut,2))</f>
        <v>16</v>
      </c>
      <c r="P6" s="294"/>
      <c r="Q6" s="291">
        <f>IF(ISBLANK(P6),"",VLOOKUP(P6,Po_Hauteur,2))</f>
      </c>
      <c r="R6" s="294"/>
      <c r="S6" s="368">
        <f>IF(ISBLANK(R6),"",VLOOKUP(R6,Po_Perche,2))</f>
      </c>
      <c r="T6" s="294"/>
      <c r="U6" s="291">
        <f>IF(ISBLANK(T6),"",VLOOKUP(T6,Po_Poids,2))</f>
      </c>
      <c r="V6" s="199">
        <f t="shared" si="0"/>
        <v>3</v>
      </c>
      <c r="W6" s="192">
        <f t="shared" si="1"/>
        <v>48</v>
      </c>
      <c r="X6" s="218">
        <v>2</v>
      </c>
      <c r="Z6" s="131">
        <f t="shared" si="2"/>
      </c>
      <c r="AA6" s="130">
        <f t="shared" si="3"/>
      </c>
      <c r="AB6" s="130">
        <f t="shared" si="4"/>
      </c>
      <c r="AC6" s="130">
        <f t="shared" si="5"/>
      </c>
      <c r="AD6" s="130">
        <f t="shared" si="6"/>
      </c>
      <c r="AE6" s="130">
        <f t="shared" si="7"/>
      </c>
      <c r="AF6" s="130">
        <f t="shared" si="8"/>
      </c>
      <c r="AG6" s="130">
        <f t="shared" si="9"/>
      </c>
      <c r="AH6" s="130">
        <f t="shared" si="10"/>
      </c>
      <c r="AI6" s="130">
        <f t="shared" si="11"/>
      </c>
      <c r="AJ6" s="130">
        <f t="shared" si="12"/>
      </c>
      <c r="AK6" s="130">
        <f t="shared" si="13"/>
      </c>
      <c r="AL6" s="130">
        <f t="shared" si="14"/>
      </c>
      <c r="AM6" s="130">
        <f t="shared" si="15"/>
      </c>
      <c r="AN6" s="130">
        <f t="shared" si="16"/>
      </c>
      <c r="AO6" s="130">
        <f t="shared" si="17"/>
        <v>48</v>
      </c>
      <c r="AP6" s="130">
        <f t="shared" si="18"/>
      </c>
      <c r="AQ6" s="130">
        <f t="shared" si="19"/>
      </c>
      <c r="AR6" s="130">
        <f t="shared" si="20"/>
      </c>
      <c r="AS6" s="173">
        <f t="shared" si="21"/>
      </c>
    </row>
    <row r="7" spans="1:45" s="90" customFormat="1" ht="12.75">
      <c r="A7" s="332" t="s">
        <v>697</v>
      </c>
      <c r="B7" s="332" t="s">
        <v>88</v>
      </c>
      <c r="C7" s="348" t="s">
        <v>46</v>
      </c>
      <c r="D7" s="290">
        <v>83</v>
      </c>
      <c r="E7" s="291">
        <f>IF(ISBLANK(D7),"",VLOOKUP(D7,Po_50_m,2))</f>
        <v>17</v>
      </c>
      <c r="F7" s="292"/>
      <c r="G7" s="217">
        <f>IF(ISBLANK(F7),"",VLOOKUP(F7,Po_50_m_H.,2))</f>
      </c>
      <c r="H7" s="293">
        <v>4420</v>
      </c>
      <c r="I7" s="222">
        <f>IF(ISBLANK(H7),"",VLOOKUP(H7,Po_1000_m,2))</f>
        <v>9</v>
      </c>
      <c r="J7" s="293"/>
      <c r="K7" s="291">
        <f>IF(ISBLANK(J7),"",VLOOKUP(J7,Po_1_km_marche,2))</f>
      </c>
      <c r="L7" s="294"/>
      <c r="M7" s="291">
        <f>IF(ISBLANK(L7),"",VLOOKUP(L7,Po_Longueur,2))</f>
      </c>
      <c r="N7" s="294">
        <v>753</v>
      </c>
      <c r="O7" s="291">
        <f>IF(ISBLANK(N7),"",VLOOKUP(N7,Po_Triple_saut,2))</f>
        <v>21</v>
      </c>
      <c r="P7" s="294"/>
      <c r="Q7" s="291">
        <f>IF(ISBLANK(P7),"",VLOOKUP(P7,Po_Hauteur,2))</f>
      </c>
      <c r="R7" s="294"/>
      <c r="S7" s="368">
        <f>IF(ISBLANK(R7),"",VLOOKUP(R7,Po_Perche,2))</f>
      </c>
      <c r="T7" s="294"/>
      <c r="U7" s="291">
        <f>IF(ISBLANK(T7),"",VLOOKUP(T7,Po_Poids,2))</f>
      </c>
      <c r="V7" s="199">
        <f t="shared" si="0"/>
        <v>3</v>
      </c>
      <c r="W7" s="192">
        <f t="shared" si="1"/>
        <v>47</v>
      </c>
      <c r="X7" s="218">
        <v>3</v>
      </c>
      <c r="Z7" s="131">
        <f t="shared" si="2"/>
      </c>
      <c r="AA7" s="130">
        <f t="shared" si="3"/>
      </c>
      <c r="AB7" s="130">
        <f t="shared" si="4"/>
      </c>
      <c r="AC7" s="130">
        <f t="shared" si="5"/>
      </c>
      <c r="AD7" s="130">
        <f t="shared" si="6"/>
      </c>
      <c r="AE7" s="130">
        <f t="shared" si="7"/>
      </c>
      <c r="AF7" s="130">
        <f t="shared" si="8"/>
      </c>
      <c r="AG7" s="130">
        <f t="shared" si="9"/>
      </c>
      <c r="AH7" s="130">
        <f t="shared" si="10"/>
      </c>
      <c r="AI7" s="130">
        <f t="shared" si="11"/>
      </c>
      <c r="AJ7" s="130">
        <f t="shared" si="12"/>
      </c>
      <c r="AK7" s="130">
        <f t="shared" si="13"/>
      </c>
      <c r="AL7" s="130">
        <f t="shared" si="14"/>
      </c>
      <c r="AM7" s="130">
        <f t="shared" si="15"/>
      </c>
      <c r="AN7" s="130">
        <f t="shared" si="16"/>
      </c>
      <c r="AO7" s="130">
        <f t="shared" si="17"/>
      </c>
      <c r="AP7" s="130">
        <f t="shared" si="18"/>
      </c>
      <c r="AQ7" s="130">
        <f t="shared" si="19"/>
        <v>47</v>
      </c>
      <c r="AR7" s="130">
        <f t="shared" si="20"/>
      </c>
      <c r="AS7" s="173">
        <f t="shared" si="21"/>
      </c>
    </row>
    <row r="8" spans="1:45" s="90" customFormat="1" ht="12.75">
      <c r="A8" s="348" t="s">
        <v>197</v>
      </c>
      <c r="B8" s="348" t="s">
        <v>109</v>
      </c>
      <c r="C8" s="345" t="s">
        <v>74</v>
      </c>
      <c r="D8" s="290">
        <v>83</v>
      </c>
      <c r="E8" s="291">
        <f>IF(ISBLANK(D8),"",VLOOKUP(D8,Po_50_m,2))</f>
        <v>17</v>
      </c>
      <c r="F8" s="292"/>
      <c r="G8" s="217">
        <f>IF(ISBLANK(F8),"",VLOOKUP(F8,Po_50_m_H.,2))</f>
      </c>
      <c r="H8" s="293">
        <v>4419</v>
      </c>
      <c r="I8" s="222">
        <f>IF(ISBLANK(H8),"",VLOOKUP(H8,Po_1000_m,2))</f>
        <v>9</v>
      </c>
      <c r="J8" s="293"/>
      <c r="K8" s="291">
        <f>IF(ISBLANK(J8),"",VLOOKUP(J8,Po_1_km_marche,2))</f>
      </c>
      <c r="L8" s="294"/>
      <c r="M8" s="291">
        <f>IF(ISBLANK(L8),"",VLOOKUP(L8,Po_Longueur,2))</f>
      </c>
      <c r="N8" s="294"/>
      <c r="O8" s="291">
        <f>IF(ISBLANK(N8),"",VLOOKUP(N8,Po_Triple_saut,2))</f>
      </c>
      <c r="P8" s="294"/>
      <c r="Q8" s="291">
        <f>IF(ISBLANK(P8),"",VLOOKUP(P8,Po_Hauteur,2))</f>
      </c>
      <c r="R8" s="294"/>
      <c r="S8" s="368">
        <f>IF(ISBLANK(R8),"",VLOOKUP(R8,Po_Perche,2))</f>
      </c>
      <c r="T8" s="294">
        <v>720</v>
      </c>
      <c r="U8" s="291">
        <f>IF(ISBLANK(T8),"",VLOOKUP(T8,Po_Poids,2))</f>
        <v>21</v>
      </c>
      <c r="V8" s="199">
        <f t="shared" si="0"/>
        <v>3</v>
      </c>
      <c r="W8" s="192">
        <f t="shared" si="1"/>
        <v>47</v>
      </c>
      <c r="X8" s="218">
        <v>3</v>
      </c>
      <c r="Z8" s="131">
        <f t="shared" si="2"/>
      </c>
      <c r="AA8" s="130">
        <f t="shared" si="3"/>
      </c>
      <c r="AB8" s="130">
        <f t="shared" si="4"/>
      </c>
      <c r="AC8" s="130">
        <f t="shared" si="5"/>
      </c>
      <c r="AD8" s="130">
        <f t="shared" si="6"/>
      </c>
      <c r="AE8" s="130">
        <f t="shared" si="7"/>
      </c>
      <c r="AF8" s="130">
        <f t="shared" si="8"/>
      </c>
      <c r="AG8" s="130">
        <f t="shared" si="9"/>
      </c>
      <c r="AH8" s="130">
        <f t="shared" si="10"/>
      </c>
      <c r="AI8" s="130">
        <f t="shared" si="11"/>
      </c>
      <c r="AJ8" s="130">
        <f t="shared" si="12"/>
        <v>47</v>
      </c>
      <c r="AK8" s="130">
        <f t="shared" si="13"/>
      </c>
      <c r="AL8" s="130">
        <f t="shared" si="14"/>
      </c>
      <c r="AM8" s="130">
        <f t="shared" si="15"/>
      </c>
      <c r="AN8" s="130">
        <f t="shared" si="16"/>
      </c>
      <c r="AO8" s="130">
        <f t="shared" si="17"/>
      </c>
      <c r="AP8" s="130">
        <f t="shared" si="18"/>
      </c>
      <c r="AQ8" s="130">
        <f t="shared" si="19"/>
      </c>
      <c r="AR8" s="130">
        <f t="shared" si="20"/>
      </c>
      <c r="AS8" s="173">
        <f t="shared" si="21"/>
      </c>
    </row>
    <row r="9" spans="1:45" s="90" customFormat="1" ht="12.75">
      <c r="A9" s="332" t="s">
        <v>327</v>
      </c>
      <c r="B9" s="332" t="s">
        <v>328</v>
      </c>
      <c r="C9" s="348" t="s">
        <v>46</v>
      </c>
      <c r="D9" s="290"/>
      <c r="E9" s="291">
        <f>IF(ISBLANK(D9),"",VLOOKUP(D9,Po_50_m,2))</f>
      </c>
      <c r="F9" s="292">
        <v>106</v>
      </c>
      <c r="G9" s="217">
        <f>IF(ISBLANK(F9),"",VLOOKUP(F9,Po_50_m_H.,2))</f>
        <v>18</v>
      </c>
      <c r="H9" s="293">
        <v>4379</v>
      </c>
      <c r="I9" s="222">
        <f>IF(ISBLANK(H9),"",VLOOKUP(H9,Po_1000_m,2))</f>
        <v>10</v>
      </c>
      <c r="J9" s="293"/>
      <c r="K9" s="291">
        <f>IF(ISBLANK(J9),"",VLOOKUP(J9,Po_1_km_marche,2))</f>
      </c>
      <c r="L9" s="294"/>
      <c r="M9" s="291">
        <f>IF(ISBLANK(L9),"",VLOOKUP(L9,Po_Longueur,2))</f>
      </c>
      <c r="N9" s="294">
        <v>697</v>
      </c>
      <c r="O9" s="291">
        <f>IF(ISBLANK(N9),"",VLOOKUP(N9,Po_Triple_saut,2))</f>
        <v>18</v>
      </c>
      <c r="P9" s="294"/>
      <c r="Q9" s="291">
        <f>IF(ISBLANK(P9),"",VLOOKUP(P9,Po_Hauteur,2))</f>
      </c>
      <c r="R9" s="294"/>
      <c r="S9" s="368">
        <f>IF(ISBLANK(R9),"",VLOOKUP(R9,Po_Perche,2))</f>
      </c>
      <c r="T9" s="294"/>
      <c r="U9" s="291">
        <f>IF(ISBLANK(T9),"",VLOOKUP(T9,Po_Poids,2))</f>
      </c>
      <c r="V9" s="199">
        <f t="shared" si="0"/>
        <v>3</v>
      </c>
      <c r="W9" s="192">
        <f t="shared" si="1"/>
        <v>46</v>
      </c>
      <c r="X9" s="218">
        <v>5</v>
      </c>
      <c r="Z9" s="131">
        <f t="shared" si="2"/>
      </c>
      <c r="AA9" s="130">
        <f t="shared" si="3"/>
      </c>
      <c r="AB9" s="130">
        <f t="shared" si="4"/>
      </c>
      <c r="AC9" s="130">
        <f t="shared" si="5"/>
      </c>
      <c r="AD9" s="130">
        <f t="shared" si="6"/>
      </c>
      <c r="AE9" s="130">
        <f t="shared" si="7"/>
      </c>
      <c r="AF9" s="130">
        <f t="shared" si="8"/>
      </c>
      <c r="AG9" s="130">
        <f t="shared" si="9"/>
      </c>
      <c r="AH9" s="130">
        <f t="shared" si="10"/>
      </c>
      <c r="AI9" s="130">
        <f t="shared" si="11"/>
      </c>
      <c r="AJ9" s="130">
        <f t="shared" si="12"/>
      </c>
      <c r="AK9" s="130">
        <f t="shared" si="13"/>
      </c>
      <c r="AL9" s="130">
        <f t="shared" si="14"/>
      </c>
      <c r="AM9" s="130">
        <f t="shared" si="15"/>
      </c>
      <c r="AN9" s="130">
        <f t="shared" si="16"/>
      </c>
      <c r="AO9" s="130">
        <f t="shared" si="17"/>
      </c>
      <c r="AP9" s="130">
        <f t="shared" si="18"/>
      </c>
      <c r="AQ9" s="130">
        <f t="shared" si="19"/>
        <v>46</v>
      </c>
      <c r="AR9" s="130">
        <f t="shared" si="20"/>
      </c>
      <c r="AS9" s="173">
        <f t="shared" si="21"/>
      </c>
    </row>
    <row r="10" spans="1:45" s="90" customFormat="1" ht="12.75">
      <c r="A10" s="330" t="s">
        <v>329</v>
      </c>
      <c r="B10" s="330" t="s">
        <v>88</v>
      </c>
      <c r="C10" s="348" t="s">
        <v>46</v>
      </c>
      <c r="D10" s="290">
        <v>85</v>
      </c>
      <c r="E10" s="291">
        <f>IF(ISBLANK(D10),"",VLOOKUP(D10,Po_50_m,2))</f>
        <v>16</v>
      </c>
      <c r="F10" s="292"/>
      <c r="G10" s="217">
        <f>IF(ISBLANK(F10),"",VLOOKUP(F10,Po_50_m_H.,2))</f>
      </c>
      <c r="H10" s="293">
        <v>4293</v>
      </c>
      <c r="I10" s="222">
        <f>IF(ISBLANK(H10),"",VLOOKUP(H10,Po_1000_m,2))</f>
        <v>11</v>
      </c>
      <c r="J10" s="293"/>
      <c r="K10" s="291">
        <f>IF(ISBLANK(J10),"",VLOOKUP(J10,Po_1_km_marche,2))</f>
      </c>
      <c r="L10" s="294"/>
      <c r="M10" s="291">
        <f>IF(ISBLANK(L10),"",VLOOKUP(L10,Po_Longueur,2))</f>
      </c>
      <c r="N10" s="294">
        <v>713</v>
      </c>
      <c r="O10" s="291">
        <f>IF(ISBLANK(N10),"",VLOOKUP(N10,Po_Triple_saut,2))</f>
        <v>19</v>
      </c>
      <c r="P10" s="294"/>
      <c r="Q10" s="291">
        <f>IF(ISBLANK(P10),"",VLOOKUP(P10,Po_Hauteur,2))</f>
      </c>
      <c r="R10" s="294"/>
      <c r="S10" s="368">
        <f>IF(ISBLANK(R10),"",VLOOKUP(R10,Po_Perche,2))</f>
      </c>
      <c r="T10" s="294"/>
      <c r="U10" s="291">
        <f>IF(ISBLANK(T10),"",VLOOKUP(T10,Po_Poids,2))</f>
      </c>
      <c r="V10" s="199">
        <f t="shared" si="0"/>
        <v>3</v>
      </c>
      <c r="W10" s="192">
        <f t="shared" si="1"/>
        <v>46</v>
      </c>
      <c r="X10" s="218">
        <v>5</v>
      </c>
      <c r="Z10" s="131">
        <f t="shared" si="2"/>
      </c>
      <c r="AA10" s="130">
        <f t="shared" si="3"/>
      </c>
      <c r="AB10" s="130">
        <f t="shared" si="4"/>
      </c>
      <c r="AC10" s="130">
        <f t="shared" si="5"/>
      </c>
      <c r="AD10" s="130">
        <f t="shared" si="6"/>
      </c>
      <c r="AE10" s="130">
        <f t="shared" si="7"/>
      </c>
      <c r="AF10" s="130">
        <f t="shared" si="8"/>
      </c>
      <c r="AG10" s="130">
        <f t="shared" si="9"/>
      </c>
      <c r="AH10" s="130">
        <f t="shared" si="10"/>
      </c>
      <c r="AI10" s="130">
        <f t="shared" si="11"/>
      </c>
      <c r="AJ10" s="130">
        <f t="shared" si="12"/>
      </c>
      <c r="AK10" s="130">
        <f t="shared" si="13"/>
      </c>
      <c r="AL10" s="130">
        <f t="shared" si="14"/>
      </c>
      <c r="AM10" s="130">
        <f t="shared" si="15"/>
      </c>
      <c r="AN10" s="130">
        <f t="shared" si="16"/>
      </c>
      <c r="AO10" s="130">
        <f t="shared" si="17"/>
      </c>
      <c r="AP10" s="130">
        <f t="shared" si="18"/>
      </c>
      <c r="AQ10" s="130">
        <f t="shared" si="19"/>
        <v>46</v>
      </c>
      <c r="AR10" s="130">
        <f t="shared" si="20"/>
      </c>
      <c r="AS10" s="173">
        <f t="shared" si="21"/>
      </c>
    </row>
    <row r="11" spans="1:45" s="90" customFormat="1" ht="12.75">
      <c r="A11" s="348" t="s">
        <v>512</v>
      </c>
      <c r="B11" s="348" t="s">
        <v>513</v>
      </c>
      <c r="C11" s="348" t="s">
        <v>63</v>
      </c>
      <c r="D11" s="290">
        <v>87</v>
      </c>
      <c r="E11" s="291">
        <f>IF(ISBLANK(D11),"",VLOOKUP(D11,Po_50_m,2))</f>
        <v>15</v>
      </c>
      <c r="F11" s="292"/>
      <c r="G11" s="217">
        <f>IF(ISBLANK(F11),"",VLOOKUP(F11,Po_50_m_H.,2))</f>
      </c>
      <c r="H11" s="293">
        <v>4119</v>
      </c>
      <c r="I11" s="222">
        <f>IF(ISBLANK(H11),"",VLOOKUP(H11,Po_1000_m,2))</f>
        <v>13</v>
      </c>
      <c r="J11" s="293"/>
      <c r="K11" s="291">
        <f>IF(ISBLANK(J11),"",VLOOKUP(J11,Po_1_km_marche,2))</f>
      </c>
      <c r="L11" s="294"/>
      <c r="M11" s="291">
        <f>IF(ISBLANK(L11),"",VLOOKUP(L11,Po_Longueur,2))</f>
      </c>
      <c r="N11" s="294">
        <v>681</v>
      </c>
      <c r="O11" s="291">
        <f>IF(ISBLANK(N11),"",VLOOKUP(N11,Po_Triple_saut,2))</f>
        <v>18</v>
      </c>
      <c r="P11" s="294"/>
      <c r="Q11" s="291">
        <f>IF(ISBLANK(P11),"",VLOOKUP(P11,Po_Hauteur,2))</f>
      </c>
      <c r="R11" s="294"/>
      <c r="S11" s="368">
        <f>IF(ISBLANK(R11),"",VLOOKUP(R11,Po_Perche,2))</f>
      </c>
      <c r="T11" s="294"/>
      <c r="U11" s="291">
        <f>IF(ISBLANK(T11),"",VLOOKUP(T11,Po_Poids,2))</f>
      </c>
      <c r="V11" s="199">
        <f t="shared" si="0"/>
        <v>3</v>
      </c>
      <c r="W11" s="192">
        <f t="shared" si="1"/>
        <v>46</v>
      </c>
      <c r="X11" s="218">
        <v>5</v>
      </c>
      <c r="Z11" s="131">
        <f t="shared" si="2"/>
      </c>
      <c r="AA11" s="130">
        <f t="shared" si="3"/>
      </c>
      <c r="AB11" s="130">
        <f t="shared" si="4"/>
      </c>
      <c r="AC11" s="130">
        <f t="shared" si="5"/>
      </c>
      <c r="AD11" s="130">
        <f t="shared" si="6"/>
      </c>
      <c r="AE11" s="130">
        <f t="shared" si="7"/>
      </c>
      <c r="AF11" s="130">
        <f t="shared" si="8"/>
      </c>
      <c r="AG11" s="130">
        <f t="shared" si="9"/>
      </c>
      <c r="AH11" s="130">
        <f t="shared" si="10"/>
      </c>
      <c r="AI11" s="130">
        <f t="shared" si="11"/>
      </c>
      <c r="AJ11" s="130">
        <f t="shared" si="12"/>
      </c>
      <c r="AK11" s="130">
        <f t="shared" si="13"/>
      </c>
      <c r="AL11" s="130">
        <f t="shared" si="14"/>
        <v>46</v>
      </c>
      <c r="AM11" s="130">
        <f t="shared" si="15"/>
      </c>
      <c r="AN11" s="130">
        <f t="shared" si="16"/>
      </c>
      <c r="AO11" s="130">
        <f t="shared" si="17"/>
      </c>
      <c r="AP11" s="130">
        <f t="shared" si="18"/>
      </c>
      <c r="AQ11" s="130">
        <f t="shared" si="19"/>
      </c>
      <c r="AR11" s="130">
        <f t="shared" si="20"/>
      </c>
      <c r="AS11" s="173">
        <f t="shared" si="21"/>
      </c>
    </row>
    <row r="12" spans="1:45" s="90" customFormat="1" ht="12.75">
      <c r="A12" s="329" t="s">
        <v>250</v>
      </c>
      <c r="B12" s="329" t="s">
        <v>169</v>
      </c>
      <c r="C12" s="348" t="s">
        <v>48</v>
      </c>
      <c r="D12" s="290"/>
      <c r="E12" s="291">
        <f>IF(ISBLANK(D12),"",VLOOKUP(D12,Po_50_m,2))</f>
      </c>
      <c r="F12" s="292">
        <v>103</v>
      </c>
      <c r="G12" s="217">
        <f>IF(ISBLANK(F12),"",VLOOKUP(F12,Po_50_m_H.,2))</f>
        <v>18</v>
      </c>
      <c r="H12" s="293">
        <v>4141</v>
      </c>
      <c r="I12" s="222">
        <f>IF(ISBLANK(H12),"",VLOOKUP(H12,Po_1000_m,2))</f>
        <v>13</v>
      </c>
      <c r="J12" s="293"/>
      <c r="K12" s="291">
        <f>IF(ISBLANK(J12),"",VLOOKUP(J12,Po_1_km_marche,2))</f>
      </c>
      <c r="L12" s="294"/>
      <c r="M12" s="291">
        <f>IF(ISBLANK(L12),"",VLOOKUP(L12,Po_Longueur,2))</f>
      </c>
      <c r="N12" s="294"/>
      <c r="O12" s="291">
        <f>IF(ISBLANK(N12),"",VLOOKUP(N12,Po_Triple_saut,2))</f>
      </c>
      <c r="P12" s="294"/>
      <c r="Q12" s="291">
        <f>IF(ISBLANK(P12),"",VLOOKUP(P12,Po_Hauteur,2))</f>
      </c>
      <c r="R12" s="294"/>
      <c r="S12" s="368">
        <f>IF(ISBLANK(R12),"",VLOOKUP(R12,Po_Perche,2))</f>
      </c>
      <c r="T12" s="294">
        <v>534</v>
      </c>
      <c r="U12" s="291">
        <f>IF(ISBLANK(T12),"",VLOOKUP(T12,Po_Poids,2))</f>
        <v>13</v>
      </c>
      <c r="V12" s="199">
        <f t="shared" si="0"/>
        <v>3</v>
      </c>
      <c r="W12" s="192">
        <f t="shared" si="1"/>
        <v>44</v>
      </c>
      <c r="X12" s="218">
        <v>8</v>
      </c>
      <c r="Z12" s="131">
        <f t="shared" si="2"/>
      </c>
      <c r="AA12" s="130">
        <f t="shared" si="3"/>
      </c>
      <c r="AB12" s="130">
        <f t="shared" si="4"/>
      </c>
      <c r="AC12" s="130">
        <f t="shared" si="5"/>
      </c>
      <c r="AD12" s="130">
        <f t="shared" si="6"/>
      </c>
      <c r="AE12" s="130">
        <f t="shared" si="7"/>
      </c>
      <c r="AF12" s="130">
        <f t="shared" si="8"/>
      </c>
      <c r="AG12" s="130">
        <f t="shared" si="9"/>
      </c>
      <c r="AH12" s="130">
        <f t="shared" si="10"/>
      </c>
      <c r="AI12" s="130">
        <f t="shared" si="11"/>
      </c>
      <c r="AJ12" s="130">
        <f t="shared" si="12"/>
      </c>
      <c r="AK12" s="130">
        <f t="shared" si="13"/>
      </c>
      <c r="AL12" s="130">
        <f t="shared" si="14"/>
      </c>
      <c r="AM12" s="130">
        <f t="shared" si="15"/>
      </c>
      <c r="AN12" s="130">
        <f t="shared" si="16"/>
      </c>
      <c r="AO12" s="130">
        <f t="shared" si="17"/>
        <v>44</v>
      </c>
      <c r="AP12" s="130">
        <f t="shared" si="18"/>
      </c>
      <c r="AQ12" s="130">
        <f t="shared" si="19"/>
      </c>
      <c r="AR12" s="130">
        <f t="shared" si="20"/>
      </c>
      <c r="AS12" s="173">
        <f t="shared" si="21"/>
      </c>
    </row>
    <row r="13" spans="1:45" s="90" customFormat="1" ht="12.75">
      <c r="A13" s="329" t="s">
        <v>386</v>
      </c>
      <c r="B13" s="329" t="s">
        <v>88</v>
      </c>
      <c r="C13" s="345" t="s">
        <v>48</v>
      </c>
      <c r="D13" s="290">
        <v>85</v>
      </c>
      <c r="E13" s="291">
        <f>IF(ISBLANK(D13),"",VLOOKUP(D13,Po_50_m,2))</f>
        <v>16</v>
      </c>
      <c r="F13" s="292"/>
      <c r="G13" s="217">
        <f>IF(ISBLANK(F13),"",VLOOKUP(F13,Po_50_m_H.,2))</f>
      </c>
      <c r="H13" s="293">
        <v>4206</v>
      </c>
      <c r="I13" s="222">
        <f>IF(ISBLANK(H13),"",VLOOKUP(H13,Po_1000_m,2))</f>
        <v>12</v>
      </c>
      <c r="J13" s="293"/>
      <c r="K13" s="291">
        <f>IF(ISBLANK(J13),"",VLOOKUP(J13,Po_1_km_marche,2))</f>
      </c>
      <c r="L13" s="294"/>
      <c r="M13" s="291">
        <f>IF(ISBLANK(L13),"",VLOOKUP(L13,Po_Longueur,2))</f>
      </c>
      <c r="N13" s="294">
        <v>623</v>
      </c>
      <c r="O13" s="291">
        <f>IF(ISBLANK(N13),"",VLOOKUP(N13,Po_Triple_saut,2))</f>
        <v>15</v>
      </c>
      <c r="P13" s="294"/>
      <c r="Q13" s="291">
        <f>IF(ISBLANK(P13),"",VLOOKUP(P13,Po_Hauteur,2))</f>
      </c>
      <c r="R13" s="294"/>
      <c r="S13" s="368">
        <f>IF(ISBLANK(R13),"",VLOOKUP(R13,Po_Perche,2))</f>
      </c>
      <c r="T13" s="294"/>
      <c r="U13" s="291">
        <f>IF(ISBLANK(T13),"",VLOOKUP(T13,Po_Poids,2))</f>
      </c>
      <c r="V13" s="199">
        <f t="shared" si="0"/>
        <v>3</v>
      </c>
      <c r="W13" s="192">
        <f t="shared" si="1"/>
        <v>43</v>
      </c>
      <c r="X13" s="218">
        <v>9</v>
      </c>
      <c r="Z13" s="131">
        <f t="shared" si="2"/>
      </c>
      <c r="AA13" s="130">
        <f t="shared" si="3"/>
      </c>
      <c r="AB13" s="130">
        <f t="shared" si="4"/>
      </c>
      <c r="AC13" s="130">
        <f t="shared" si="5"/>
      </c>
      <c r="AD13" s="130">
        <f t="shared" si="6"/>
      </c>
      <c r="AE13" s="130">
        <f t="shared" si="7"/>
      </c>
      <c r="AF13" s="130">
        <f t="shared" si="8"/>
      </c>
      <c r="AG13" s="130">
        <f t="shared" si="9"/>
      </c>
      <c r="AH13" s="130">
        <f t="shared" si="10"/>
      </c>
      <c r="AI13" s="130">
        <f t="shared" si="11"/>
      </c>
      <c r="AJ13" s="130">
        <f t="shared" si="12"/>
      </c>
      <c r="AK13" s="130">
        <f t="shared" si="13"/>
      </c>
      <c r="AL13" s="130">
        <f t="shared" si="14"/>
      </c>
      <c r="AM13" s="130">
        <f t="shared" si="15"/>
      </c>
      <c r="AN13" s="130">
        <f t="shared" si="16"/>
      </c>
      <c r="AO13" s="130">
        <f t="shared" si="17"/>
        <v>43</v>
      </c>
      <c r="AP13" s="130">
        <f t="shared" si="18"/>
      </c>
      <c r="AQ13" s="130">
        <f t="shared" si="19"/>
      </c>
      <c r="AR13" s="130">
        <f t="shared" si="20"/>
      </c>
      <c r="AS13" s="173">
        <f t="shared" si="21"/>
      </c>
    </row>
    <row r="14" spans="1:45" s="90" customFormat="1" ht="12.75">
      <c r="A14" s="348" t="s">
        <v>736</v>
      </c>
      <c r="B14" s="348" t="s">
        <v>328</v>
      </c>
      <c r="C14" s="345" t="s">
        <v>58</v>
      </c>
      <c r="D14" s="290">
        <v>88</v>
      </c>
      <c r="E14" s="291">
        <f>IF(ISBLANK(D14),"",VLOOKUP(D14,Po_50_m,2))</f>
        <v>14</v>
      </c>
      <c r="F14" s="292"/>
      <c r="G14" s="217">
        <f>IF(ISBLANK(F14),"",VLOOKUP(F14,Po_50_m_H.,2))</f>
      </c>
      <c r="H14" s="293">
        <v>4430</v>
      </c>
      <c r="I14" s="222">
        <f>IF(ISBLANK(H14),"",VLOOKUP(H14,Po_1000_m,2))</f>
        <v>9</v>
      </c>
      <c r="J14" s="293"/>
      <c r="K14" s="291">
        <f>IF(ISBLANK(J14),"",VLOOKUP(J14,Po_1_km_marche,2))</f>
      </c>
      <c r="L14" s="294"/>
      <c r="M14" s="291">
        <f>IF(ISBLANK(L14),"",VLOOKUP(L14,Po_Longueur,2))</f>
      </c>
      <c r="N14" s="294">
        <v>722</v>
      </c>
      <c r="O14" s="291">
        <f>IF(ISBLANK(N14),"",VLOOKUP(N14,Po_Triple_saut,2))</f>
        <v>19</v>
      </c>
      <c r="P14" s="294"/>
      <c r="Q14" s="291">
        <f>IF(ISBLANK(P14),"",VLOOKUP(P14,Po_Hauteur,2))</f>
      </c>
      <c r="R14" s="294"/>
      <c r="S14" s="368">
        <f>IF(ISBLANK(R14),"",VLOOKUP(R14,Po_Perche,2))</f>
      </c>
      <c r="T14" s="294"/>
      <c r="U14" s="291">
        <f>IF(ISBLANK(T14),"",VLOOKUP(T14,Po_Poids,2))</f>
      </c>
      <c r="V14" s="199">
        <f t="shared" si="0"/>
        <v>3</v>
      </c>
      <c r="W14" s="192">
        <f t="shared" si="1"/>
        <v>42</v>
      </c>
      <c r="X14" s="218">
        <v>10</v>
      </c>
      <c r="Z14" s="131">
        <f t="shared" si="2"/>
      </c>
      <c r="AA14" s="130">
        <f t="shared" si="3"/>
      </c>
      <c r="AB14" s="130">
        <f t="shared" si="4"/>
      </c>
      <c r="AC14" s="130">
        <f t="shared" si="5"/>
      </c>
      <c r="AD14" s="130">
        <f t="shared" si="6"/>
      </c>
      <c r="AE14" s="130">
        <f t="shared" si="7"/>
      </c>
      <c r="AF14" s="130">
        <f t="shared" si="8"/>
      </c>
      <c r="AG14" s="130">
        <f t="shared" si="9"/>
      </c>
      <c r="AH14" s="130">
        <f t="shared" si="10"/>
      </c>
      <c r="AI14" s="130">
        <f t="shared" si="11"/>
      </c>
      <c r="AJ14" s="130">
        <f t="shared" si="12"/>
      </c>
      <c r="AK14" s="130">
        <f t="shared" si="13"/>
      </c>
      <c r="AL14" s="130">
        <f t="shared" si="14"/>
      </c>
      <c r="AM14" s="130">
        <f t="shared" si="15"/>
        <v>42</v>
      </c>
      <c r="AN14" s="130">
        <f t="shared" si="16"/>
      </c>
      <c r="AO14" s="130">
        <f t="shared" si="17"/>
      </c>
      <c r="AP14" s="130">
        <f t="shared" si="18"/>
      </c>
      <c r="AQ14" s="130">
        <f t="shared" si="19"/>
      </c>
      <c r="AR14" s="130">
        <f t="shared" si="20"/>
      </c>
      <c r="AS14" s="173">
        <f t="shared" si="21"/>
      </c>
    </row>
    <row r="15" spans="1:45" s="90" customFormat="1" ht="12.75">
      <c r="A15" s="348" t="s">
        <v>445</v>
      </c>
      <c r="B15" s="348" t="s">
        <v>143</v>
      </c>
      <c r="C15" s="348" t="s">
        <v>78</v>
      </c>
      <c r="D15" s="290">
        <v>90</v>
      </c>
      <c r="E15" s="291">
        <f>IF(ISBLANK(D15),"",VLOOKUP(D15,Po_50_m,2))</f>
        <v>13</v>
      </c>
      <c r="F15" s="292"/>
      <c r="G15" s="217">
        <f>IF(ISBLANK(F15),"",VLOOKUP(F15,Po_50_m_H.,2))</f>
      </c>
      <c r="H15" s="293">
        <v>4221</v>
      </c>
      <c r="I15" s="222">
        <f>IF(ISBLANK(H15),"",VLOOKUP(H15,Po_1000_m,2))</f>
        <v>11</v>
      </c>
      <c r="J15" s="293"/>
      <c r="K15" s="291">
        <f>IF(ISBLANK(J15),"",VLOOKUP(J15,Po_1_km_marche,2))</f>
      </c>
      <c r="L15" s="294"/>
      <c r="M15" s="291">
        <f>IF(ISBLANK(L15),"",VLOOKUP(L15,Po_Longueur,2))</f>
      </c>
      <c r="N15" s="294">
        <v>672</v>
      </c>
      <c r="O15" s="291">
        <f>IF(ISBLANK(N15),"",VLOOKUP(N15,Po_Triple_saut,2))</f>
        <v>17</v>
      </c>
      <c r="P15" s="294"/>
      <c r="Q15" s="291">
        <f>IF(ISBLANK(P15),"",VLOOKUP(P15,Po_Hauteur,2))</f>
      </c>
      <c r="R15" s="294"/>
      <c r="S15" s="368">
        <f>IF(ISBLANK(R15),"",VLOOKUP(R15,Po_Perche,2))</f>
      </c>
      <c r="T15" s="294"/>
      <c r="U15" s="291">
        <f>IF(ISBLANK(T15),"",VLOOKUP(T15,Po_Poids,2))</f>
      </c>
      <c r="V15" s="199">
        <f t="shared" si="0"/>
        <v>3</v>
      </c>
      <c r="W15" s="192">
        <f t="shared" si="1"/>
        <v>41</v>
      </c>
      <c r="X15" s="218">
        <v>11</v>
      </c>
      <c r="Z15" s="131">
        <f t="shared" si="2"/>
      </c>
      <c r="AA15" s="130">
        <f t="shared" si="3"/>
      </c>
      <c r="AB15" s="130">
        <f t="shared" si="4"/>
      </c>
      <c r="AC15" s="130">
        <f t="shared" si="5"/>
      </c>
      <c r="AD15" s="130">
        <f t="shared" si="6"/>
      </c>
      <c r="AE15" s="130">
        <f t="shared" si="7"/>
      </c>
      <c r="AF15" s="130">
        <f t="shared" si="8"/>
      </c>
      <c r="AG15" s="130">
        <f t="shared" si="9"/>
      </c>
      <c r="AH15" s="130">
        <f t="shared" si="10"/>
      </c>
      <c r="AI15" s="130">
        <f t="shared" si="11"/>
      </c>
      <c r="AJ15" s="130">
        <f t="shared" si="12"/>
      </c>
      <c r="AK15" s="130">
        <f t="shared" si="13"/>
        <v>41</v>
      </c>
      <c r="AL15" s="130">
        <f t="shared" si="14"/>
      </c>
      <c r="AM15" s="130">
        <f t="shared" si="15"/>
      </c>
      <c r="AN15" s="130">
        <f t="shared" si="16"/>
      </c>
      <c r="AO15" s="130">
        <f t="shared" si="17"/>
      </c>
      <c r="AP15" s="130">
        <f t="shared" si="18"/>
      </c>
      <c r="AQ15" s="130">
        <f t="shared" si="19"/>
      </c>
      <c r="AR15" s="130">
        <f t="shared" si="20"/>
      </c>
      <c r="AS15" s="173">
        <f t="shared" si="21"/>
      </c>
    </row>
    <row r="16" spans="1:45" s="90" customFormat="1" ht="12.75">
      <c r="A16" s="329" t="s">
        <v>384</v>
      </c>
      <c r="B16" s="329" t="s">
        <v>385</v>
      </c>
      <c r="C16" s="345" t="s">
        <v>48</v>
      </c>
      <c r="D16" s="290">
        <v>87</v>
      </c>
      <c r="E16" s="291">
        <f>IF(ISBLANK(D16),"",VLOOKUP(D16,Po_50_m,2))</f>
        <v>15</v>
      </c>
      <c r="F16" s="292"/>
      <c r="G16" s="217">
        <f>IF(ISBLANK(F16),"",VLOOKUP(F16,Po_50_m_H.,2))</f>
      </c>
      <c r="H16" s="293">
        <v>4293</v>
      </c>
      <c r="I16" s="222">
        <f>IF(ISBLANK(H16),"",VLOOKUP(H16,Po_1000_m,2))</f>
        <v>11</v>
      </c>
      <c r="J16" s="293"/>
      <c r="K16" s="291">
        <f>IF(ISBLANK(J16),"",VLOOKUP(J16,Po_1_km_marche,2))</f>
      </c>
      <c r="L16" s="294"/>
      <c r="M16" s="291">
        <f>IF(ISBLANK(L16),"",VLOOKUP(L16,Po_Longueur,2))</f>
      </c>
      <c r="N16" s="294">
        <v>631</v>
      </c>
      <c r="O16" s="291">
        <f>IF(ISBLANK(N16),"",VLOOKUP(N16,Po_Triple_saut,2))</f>
        <v>15</v>
      </c>
      <c r="P16" s="294"/>
      <c r="Q16" s="291">
        <f>IF(ISBLANK(P16),"",VLOOKUP(P16,Po_Hauteur,2))</f>
      </c>
      <c r="R16" s="294"/>
      <c r="S16" s="368">
        <f>IF(ISBLANK(R16),"",VLOOKUP(R16,Po_Perche,2))</f>
      </c>
      <c r="T16" s="294"/>
      <c r="U16" s="291">
        <f>IF(ISBLANK(T16),"",VLOOKUP(T16,Po_Poids,2))</f>
      </c>
      <c r="V16" s="199">
        <f t="shared" si="0"/>
        <v>3</v>
      </c>
      <c r="W16" s="192">
        <f t="shared" si="1"/>
        <v>41</v>
      </c>
      <c r="X16" s="218">
        <v>11</v>
      </c>
      <c r="Z16" s="131">
        <f t="shared" si="2"/>
      </c>
      <c r="AA16" s="130">
        <f t="shared" si="3"/>
      </c>
      <c r="AB16" s="130">
        <f t="shared" si="4"/>
      </c>
      <c r="AC16" s="130">
        <f t="shared" si="5"/>
      </c>
      <c r="AD16" s="130">
        <f t="shared" si="6"/>
      </c>
      <c r="AE16" s="130">
        <f t="shared" si="7"/>
      </c>
      <c r="AF16" s="130">
        <f t="shared" si="8"/>
      </c>
      <c r="AG16" s="130">
        <f t="shared" si="9"/>
      </c>
      <c r="AH16" s="130">
        <f t="shared" si="10"/>
      </c>
      <c r="AI16" s="130">
        <f t="shared" si="11"/>
      </c>
      <c r="AJ16" s="130">
        <f t="shared" si="12"/>
      </c>
      <c r="AK16" s="130">
        <f t="shared" si="13"/>
      </c>
      <c r="AL16" s="130">
        <f t="shared" si="14"/>
      </c>
      <c r="AM16" s="130">
        <f t="shared" si="15"/>
      </c>
      <c r="AN16" s="130">
        <f t="shared" si="16"/>
      </c>
      <c r="AO16" s="130">
        <f t="shared" si="17"/>
        <v>41</v>
      </c>
      <c r="AP16" s="130">
        <f t="shared" si="18"/>
      </c>
      <c r="AQ16" s="130">
        <f t="shared" si="19"/>
      </c>
      <c r="AR16" s="130">
        <f t="shared" si="20"/>
      </c>
      <c r="AS16" s="173">
        <f t="shared" si="21"/>
      </c>
    </row>
    <row r="17" spans="1:45" s="90" customFormat="1" ht="12.75">
      <c r="A17" s="348" t="s">
        <v>418</v>
      </c>
      <c r="B17" s="348" t="s">
        <v>109</v>
      </c>
      <c r="C17" s="348" t="s">
        <v>44</v>
      </c>
      <c r="D17" s="290">
        <v>87</v>
      </c>
      <c r="E17" s="291">
        <f>IF(ISBLANK(D17),"",VLOOKUP(D17,Po_50_m,2))</f>
        <v>15</v>
      </c>
      <c r="F17" s="292"/>
      <c r="G17" s="217">
        <f>IF(ISBLANK(F17),"",VLOOKUP(F17,Po_50_m_H.,2))</f>
      </c>
      <c r="H17" s="293">
        <v>4271</v>
      </c>
      <c r="I17" s="222">
        <f>IF(ISBLANK(H17),"",VLOOKUP(H17,Po_1000_m,2))</f>
        <v>11</v>
      </c>
      <c r="J17" s="293"/>
      <c r="K17" s="291">
        <f>IF(ISBLANK(J17),"",VLOOKUP(J17,Po_1_km_marche,2))</f>
      </c>
      <c r="L17" s="294"/>
      <c r="M17" s="291">
        <f>IF(ISBLANK(L17),"",VLOOKUP(L17,Po_Longueur,2))</f>
      </c>
      <c r="N17" s="294">
        <v>604</v>
      </c>
      <c r="O17" s="291">
        <f>IF(ISBLANK(N17),"",VLOOKUP(N17,Po_Triple_saut,2))</f>
        <v>14</v>
      </c>
      <c r="P17" s="294"/>
      <c r="Q17" s="291">
        <f>IF(ISBLANK(P17),"",VLOOKUP(P17,Po_Hauteur,2))</f>
      </c>
      <c r="R17" s="294"/>
      <c r="S17" s="368">
        <f>IF(ISBLANK(R17),"",VLOOKUP(R17,Po_Perche,2))</f>
      </c>
      <c r="T17" s="294"/>
      <c r="U17" s="291">
        <f>IF(ISBLANK(T17),"",VLOOKUP(T17,Po_Poids,2))</f>
      </c>
      <c r="V17" s="199">
        <f t="shared" si="0"/>
        <v>3</v>
      </c>
      <c r="W17" s="192">
        <f t="shared" si="1"/>
        <v>40</v>
      </c>
      <c r="X17" s="218">
        <v>13</v>
      </c>
      <c r="Z17" s="131">
        <f t="shared" si="2"/>
      </c>
      <c r="AA17" s="130">
        <f t="shared" si="3"/>
      </c>
      <c r="AB17" s="130">
        <f t="shared" si="4"/>
        <v>40</v>
      </c>
      <c r="AC17" s="130">
        <f t="shared" si="5"/>
      </c>
      <c r="AD17" s="130">
        <f t="shared" si="6"/>
      </c>
      <c r="AE17" s="130">
        <f t="shared" si="7"/>
      </c>
      <c r="AF17" s="130">
        <f t="shared" si="8"/>
      </c>
      <c r="AG17" s="130">
        <f t="shared" si="9"/>
      </c>
      <c r="AH17" s="130">
        <f t="shared" si="10"/>
      </c>
      <c r="AI17" s="130">
        <f t="shared" si="11"/>
      </c>
      <c r="AJ17" s="130">
        <f t="shared" si="12"/>
      </c>
      <c r="AK17" s="130">
        <f t="shared" si="13"/>
      </c>
      <c r="AL17" s="130">
        <f t="shared" si="14"/>
      </c>
      <c r="AM17" s="130">
        <f t="shared" si="15"/>
      </c>
      <c r="AN17" s="130">
        <f t="shared" si="16"/>
      </c>
      <c r="AO17" s="130">
        <f t="shared" si="17"/>
      </c>
      <c r="AP17" s="130">
        <f t="shared" si="18"/>
      </c>
      <c r="AQ17" s="130">
        <f t="shared" si="19"/>
      </c>
      <c r="AR17" s="130">
        <f t="shared" si="20"/>
      </c>
      <c r="AS17" s="173">
        <f t="shared" si="21"/>
      </c>
    </row>
    <row r="18" spans="1:45" s="90" customFormat="1" ht="12.75">
      <c r="A18" s="329" t="s">
        <v>148</v>
      </c>
      <c r="B18" s="329" t="s">
        <v>154</v>
      </c>
      <c r="C18" s="345" t="s">
        <v>48</v>
      </c>
      <c r="D18" s="290">
        <v>86</v>
      </c>
      <c r="E18" s="291">
        <f>IF(ISBLANK(D18),"",VLOOKUP(D18,Po_50_m,2))</f>
        <v>15</v>
      </c>
      <c r="F18" s="292"/>
      <c r="G18" s="217">
        <f>IF(ISBLANK(F18),"",VLOOKUP(F18,Po_50_m_H.,2))</f>
      </c>
      <c r="H18" s="293">
        <v>4352</v>
      </c>
      <c r="I18" s="222">
        <f>IF(ISBLANK(H18),"",VLOOKUP(H18,Po_1000_m,2))</f>
        <v>10</v>
      </c>
      <c r="J18" s="293"/>
      <c r="K18" s="291">
        <f>IF(ISBLANK(J18),"",VLOOKUP(J18,Po_1_km_marche,2))</f>
      </c>
      <c r="L18" s="294"/>
      <c r="M18" s="291">
        <f>IF(ISBLANK(L18),"",VLOOKUP(L18,Po_Longueur,2))</f>
      </c>
      <c r="N18" s="294">
        <v>623</v>
      </c>
      <c r="O18" s="291">
        <f>IF(ISBLANK(N18),"",VLOOKUP(N18,Po_Triple_saut,2))</f>
        <v>15</v>
      </c>
      <c r="P18" s="294"/>
      <c r="Q18" s="291">
        <f>IF(ISBLANK(P18),"",VLOOKUP(P18,Po_Hauteur,2))</f>
      </c>
      <c r="R18" s="294"/>
      <c r="S18" s="368">
        <f>IF(ISBLANK(R18),"",VLOOKUP(R18,Po_Perche,2))</f>
      </c>
      <c r="T18" s="294"/>
      <c r="U18" s="291">
        <f>IF(ISBLANK(T18),"",VLOOKUP(T18,Po_Poids,2))</f>
      </c>
      <c r="V18" s="199">
        <f t="shared" si="0"/>
        <v>3</v>
      </c>
      <c r="W18" s="192">
        <f t="shared" si="1"/>
        <v>40</v>
      </c>
      <c r="X18" s="218">
        <v>13</v>
      </c>
      <c r="Z18" s="131">
        <f t="shared" si="2"/>
      </c>
      <c r="AA18" s="130">
        <f t="shared" si="3"/>
      </c>
      <c r="AB18" s="130">
        <f t="shared" si="4"/>
      </c>
      <c r="AC18" s="130">
        <f t="shared" si="5"/>
      </c>
      <c r="AD18" s="130">
        <f t="shared" si="6"/>
      </c>
      <c r="AE18" s="130">
        <f t="shared" si="7"/>
      </c>
      <c r="AF18" s="130">
        <f t="shared" si="8"/>
      </c>
      <c r="AG18" s="130">
        <f t="shared" si="9"/>
      </c>
      <c r="AH18" s="130">
        <f t="shared" si="10"/>
      </c>
      <c r="AI18" s="130">
        <f t="shared" si="11"/>
      </c>
      <c r="AJ18" s="130">
        <f t="shared" si="12"/>
      </c>
      <c r="AK18" s="130">
        <f t="shared" si="13"/>
      </c>
      <c r="AL18" s="130">
        <f t="shared" si="14"/>
      </c>
      <c r="AM18" s="130">
        <f t="shared" si="15"/>
      </c>
      <c r="AN18" s="130">
        <f t="shared" si="16"/>
      </c>
      <c r="AO18" s="130">
        <f t="shared" si="17"/>
        <v>40</v>
      </c>
      <c r="AP18" s="130">
        <f t="shared" si="18"/>
      </c>
      <c r="AQ18" s="130">
        <f t="shared" si="19"/>
      </c>
      <c r="AR18" s="130">
        <f t="shared" si="20"/>
      </c>
      <c r="AS18" s="173">
        <f t="shared" si="21"/>
      </c>
    </row>
    <row r="19" spans="1:45" s="90" customFormat="1" ht="12.75">
      <c r="A19" s="330" t="s">
        <v>332</v>
      </c>
      <c r="B19" s="330" t="s">
        <v>160</v>
      </c>
      <c r="C19" s="348" t="s">
        <v>46</v>
      </c>
      <c r="D19" s="290">
        <v>88</v>
      </c>
      <c r="E19" s="291">
        <f>IF(ISBLANK(D19),"",VLOOKUP(D19,Po_50_m,2))</f>
        <v>14</v>
      </c>
      <c r="F19" s="292"/>
      <c r="G19" s="217">
        <f>IF(ISBLANK(F19),"",VLOOKUP(F19,Po_50_m_H.,2))</f>
      </c>
      <c r="H19" s="293">
        <v>4308</v>
      </c>
      <c r="I19" s="222">
        <f>IF(ISBLANK(H19),"",VLOOKUP(H19,Po_1000_m,2))</f>
        <v>10</v>
      </c>
      <c r="J19" s="293"/>
      <c r="K19" s="291">
        <f>IF(ISBLANK(J19),"",VLOOKUP(J19,Po_1_km_marche,2))</f>
      </c>
      <c r="L19" s="294"/>
      <c r="M19" s="291">
        <f>IF(ISBLANK(L19),"",VLOOKUP(L19,Po_Longueur,2))</f>
      </c>
      <c r="N19" s="294">
        <v>642</v>
      </c>
      <c r="O19" s="291">
        <f>IF(ISBLANK(N19),"",VLOOKUP(N19,Po_Triple_saut,2))</f>
        <v>16</v>
      </c>
      <c r="P19" s="294"/>
      <c r="Q19" s="291">
        <f>IF(ISBLANK(P19),"",VLOOKUP(P19,Po_Hauteur,2))</f>
      </c>
      <c r="R19" s="294"/>
      <c r="S19" s="368">
        <f>IF(ISBLANK(R19),"",VLOOKUP(R19,Po_Perche,2))</f>
      </c>
      <c r="T19" s="294"/>
      <c r="U19" s="291">
        <f>IF(ISBLANK(T19),"",VLOOKUP(T19,Po_Poids,2))</f>
      </c>
      <c r="V19" s="199">
        <f t="shared" si="0"/>
        <v>3</v>
      </c>
      <c r="W19" s="192">
        <f t="shared" si="1"/>
        <v>40</v>
      </c>
      <c r="X19" s="218">
        <v>13</v>
      </c>
      <c r="Z19" s="131">
        <f t="shared" si="2"/>
      </c>
      <c r="AA19" s="130">
        <f t="shared" si="3"/>
      </c>
      <c r="AB19" s="130">
        <f t="shared" si="4"/>
      </c>
      <c r="AC19" s="130">
        <f t="shared" si="5"/>
      </c>
      <c r="AD19" s="130">
        <f t="shared" si="6"/>
      </c>
      <c r="AE19" s="130">
        <f t="shared" si="7"/>
      </c>
      <c r="AF19" s="130">
        <f t="shared" si="8"/>
      </c>
      <c r="AG19" s="130">
        <f t="shared" si="9"/>
      </c>
      <c r="AH19" s="130">
        <f t="shared" si="10"/>
      </c>
      <c r="AI19" s="130">
        <f t="shared" si="11"/>
      </c>
      <c r="AJ19" s="130">
        <f t="shared" si="12"/>
      </c>
      <c r="AK19" s="130">
        <f t="shared" si="13"/>
      </c>
      <c r="AL19" s="130">
        <f t="shared" si="14"/>
      </c>
      <c r="AM19" s="130">
        <f t="shared" si="15"/>
      </c>
      <c r="AN19" s="130">
        <f t="shared" si="16"/>
      </c>
      <c r="AO19" s="130">
        <f t="shared" si="17"/>
      </c>
      <c r="AP19" s="130">
        <f t="shared" si="18"/>
      </c>
      <c r="AQ19" s="130">
        <f t="shared" si="19"/>
        <v>40</v>
      </c>
      <c r="AR19" s="130">
        <f t="shared" si="20"/>
      </c>
      <c r="AS19" s="173">
        <f t="shared" si="21"/>
      </c>
    </row>
    <row r="20" spans="1:45" s="90" customFormat="1" ht="12.75">
      <c r="A20" s="348" t="s">
        <v>515</v>
      </c>
      <c r="B20" s="348" t="s">
        <v>159</v>
      </c>
      <c r="C20" s="348" t="s">
        <v>44</v>
      </c>
      <c r="D20" s="290"/>
      <c r="E20" s="291">
        <f>IF(ISBLANK(D20),"",VLOOKUP(D20,Po_50_m,2))</f>
      </c>
      <c r="F20" s="292">
        <v>106</v>
      </c>
      <c r="G20" s="217">
        <f>IF(ISBLANK(F20),"",VLOOKUP(F20,Po_50_m_H.,2))</f>
        <v>18</v>
      </c>
      <c r="H20" s="293">
        <v>4454</v>
      </c>
      <c r="I20" s="222">
        <f>IF(ISBLANK(H20),"",VLOOKUP(H20,Po_1000_m,2))</f>
        <v>9</v>
      </c>
      <c r="J20" s="293"/>
      <c r="K20" s="291">
        <f>IF(ISBLANK(J20),"",VLOOKUP(J20,Po_1_km_marche,2))</f>
      </c>
      <c r="L20" s="294"/>
      <c r="M20" s="291">
        <f>IF(ISBLANK(L20),"",VLOOKUP(L20,Po_Longueur,2))</f>
      </c>
      <c r="N20" s="294">
        <v>566</v>
      </c>
      <c r="O20" s="291">
        <f>IF(ISBLANK(N20),"",VLOOKUP(N20,Po_Triple_saut,2))</f>
        <v>12</v>
      </c>
      <c r="P20" s="294"/>
      <c r="Q20" s="291">
        <f>IF(ISBLANK(P20),"",VLOOKUP(P20,Po_Hauteur,2))</f>
      </c>
      <c r="R20" s="294"/>
      <c r="S20" s="368">
        <f>IF(ISBLANK(R20),"",VLOOKUP(R20,Po_Perche,2))</f>
      </c>
      <c r="T20" s="294"/>
      <c r="U20" s="291">
        <f>IF(ISBLANK(T20),"",VLOOKUP(T20,Po_Poids,2))</f>
      </c>
      <c r="V20" s="199">
        <f t="shared" si="0"/>
        <v>3</v>
      </c>
      <c r="W20" s="192">
        <f t="shared" si="1"/>
        <v>39</v>
      </c>
      <c r="X20" s="218">
        <v>16</v>
      </c>
      <c r="Z20" s="131">
        <f t="shared" si="2"/>
      </c>
      <c r="AA20" s="130">
        <f t="shared" si="3"/>
      </c>
      <c r="AB20" s="130">
        <f t="shared" si="4"/>
        <v>39</v>
      </c>
      <c r="AC20" s="130">
        <f t="shared" si="5"/>
      </c>
      <c r="AD20" s="130">
        <f t="shared" si="6"/>
      </c>
      <c r="AE20" s="130">
        <f t="shared" si="7"/>
      </c>
      <c r="AF20" s="130">
        <f t="shared" si="8"/>
      </c>
      <c r="AG20" s="130">
        <f t="shared" si="9"/>
      </c>
      <c r="AH20" s="130">
        <f t="shared" si="10"/>
      </c>
      <c r="AI20" s="130">
        <f t="shared" si="11"/>
      </c>
      <c r="AJ20" s="130">
        <f t="shared" si="12"/>
      </c>
      <c r="AK20" s="130">
        <f t="shared" si="13"/>
      </c>
      <c r="AL20" s="130">
        <f t="shared" si="14"/>
      </c>
      <c r="AM20" s="130">
        <f t="shared" si="15"/>
      </c>
      <c r="AN20" s="130">
        <f t="shared" si="16"/>
      </c>
      <c r="AO20" s="130">
        <f t="shared" si="17"/>
      </c>
      <c r="AP20" s="130">
        <f t="shared" si="18"/>
      </c>
      <c r="AQ20" s="130">
        <f t="shared" si="19"/>
      </c>
      <c r="AR20" s="130">
        <f t="shared" si="20"/>
      </c>
      <c r="AS20" s="173">
        <f t="shared" si="21"/>
      </c>
    </row>
    <row r="21" spans="1:45" s="90" customFormat="1" ht="12.75">
      <c r="A21" s="330" t="s">
        <v>168</v>
      </c>
      <c r="B21" s="330" t="s">
        <v>326</v>
      </c>
      <c r="C21" s="348" t="s">
        <v>46</v>
      </c>
      <c r="D21" s="290"/>
      <c r="E21" s="291">
        <f>IF(ISBLANK(D21),"",VLOOKUP(D21,Po_50_m,2))</f>
      </c>
      <c r="F21" s="292">
        <v>107</v>
      </c>
      <c r="G21" s="217">
        <f>IF(ISBLANK(F21),"",VLOOKUP(F21,Po_50_m_H.,2))</f>
        <v>17</v>
      </c>
      <c r="H21" s="293">
        <v>4597</v>
      </c>
      <c r="I21" s="222">
        <f>IF(ISBLANK(H21),"",VLOOKUP(H21,Po_1000_m,2))</f>
        <v>7</v>
      </c>
      <c r="J21" s="293"/>
      <c r="K21" s="291">
        <f>IF(ISBLANK(J21),"",VLOOKUP(J21,Po_1_km_marche,2))</f>
      </c>
      <c r="L21" s="294"/>
      <c r="M21" s="291">
        <f>IF(ISBLANK(L21),"",VLOOKUP(L21,Po_Longueur,2))</f>
      </c>
      <c r="N21" s="294">
        <v>627</v>
      </c>
      <c r="O21" s="291">
        <f>IF(ISBLANK(N21),"",VLOOKUP(N21,Po_Triple_saut,2))</f>
        <v>15</v>
      </c>
      <c r="P21" s="294"/>
      <c r="Q21" s="291">
        <f>IF(ISBLANK(P21),"",VLOOKUP(P21,Po_Hauteur,2))</f>
      </c>
      <c r="R21" s="294"/>
      <c r="S21" s="368">
        <f>IF(ISBLANK(R21),"",VLOOKUP(R21,Po_Perche,2))</f>
      </c>
      <c r="T21" s="294"/>
      <c r="U21" s="291">
        <f>IF(ISBLANK(T21),"",VLOOKUP(T21,Po_Poids,2))</f>
      </c>
      <c r="V21" s="199">
        <f t="shared" si="0"/>
        <v>3</v>
      </c>
      <c r="W21" s="192">
        <f t="shared" si="1"/>
        <v>39</v>
      </c>
      <c r="X21" s="218">
        <v>16</v>
      </c>
      <c r="Z21" s="131">
        <f t="shared" si="2"/>
      </c>
      <c r="AA21" s="130">
        <f t="shared" si="3"/>
      </c>
      <c r="AB21" s="130">
        <f t="shared" si="4"/>
      </c>
      <c r="AC21" s="130">
        <f t="shared" si="5"/>
      </c>
      <c r="AD21" s="130">
        <f t="shared" si="6"/>
      </c>
      <c r="AE21" s="130">
        <f t="shared" si="7"/>
      </c>
      <c r="AF21" s="130">
        <f t="shared" si="8"/>
      </c>
      <c r="AG21" s="130">
        <f t="shared" si="9"/>
      </c>
      <c r="AH21" s="130">
        <f t="shared" si="10"/>
      </c>
      <c r="AI21" s="130">
        <f t="shared" si="11"/>
      </c>
      <c r="AJ21" s="130">
        <f t="shared" si="12"/>
      </c>
      <c r="AK21" s="130">
        <f t="shared" si="13"/>
      </c>
      <c r="AL21" s="130">
        <f t="shared" si="14"/>
      </c>
      <c r="AM21" s="130">
        <f t="shared" si="15"/>
      </c>
      <c r="AN21" s="130">
        <f t="shared" si="16"/>
      </c>
      <c r="AO21" s="130">
        <f t="shared" si="17"/>
      </c>
      <c r="AP21" s="130">
        <f t="shared" si="18"/>
      </c>
      <c r="AQ21" s="130">
        <f t="shared" si="19"/>
        <v>39</v>
      </c>
      <c r="AR21" s="130">
        <f t="shared" si="20"/>
      </c>
      <c r="AS21" s="173">
        <f t="shared" si="21"/>
      </c>
    </row>
    <row r="22" spans="1:45" s="90" customFormat="1" ht="12.75">
      <c r="A22" s="330" t="s">
        <v>333</v>
      </c>
      <c r="B22" s="330" t="s">
        <v>334</v>
      </c>
      <c r="C22" s="348" t="s">
        <v>46</v>
      </c>
      <c r="D22" s="290"/>
      <c r="E22" s="291">
        <f>IF(ISBLANK(D22),"",VLOOKUP(D22,Po_50_m,2))</f>
      </c>
      <c r="F22" s="292">
        <v>106</v>
      </c>
      <c r="G22" s="217">
        <f>IF(ISBLANK(F22),"",VLOOKUP(F22,Po_50_m_H.,2))</f>
        <v>18</v>
      </c>
      <c r="H22" s="293">
        <v>5133</v>
      </c>
      <c r="I22" s="222">
        <f>IF(ISBLANK(H22),"",VLOOKUP(H22,Po_1000_m,2))</f>
        <v>5</v>
      </c>
      <c r="J22" s="293"/>
      <c r="K22" s="291">
        <f>IF(ISBLANK(J22),"",VLOOKUP(J22,Po_1_km_marche,2))</f>
      </c>
      <c r="L22" s="294"/>
      <c r="M22" s="291">
        <f>IF(ISBLANK(L22),"",VLOOKUP(L22,Po_Longueur,2))</f>
      </c>
      <c r="N22" s="294">
        <v>628</v>
      </c>
      <c r="O22" s="291">
        <f>IF(ISBLANK(N22),"",VLOOKUP(N22,Po_Triple_saut,2))</f>
        <v>15</v>
      </c>
      <c r="P22" s="294"/>
      <c r="Q22" s="291">
        <f>IF(ISBLANK(P22),"",VLOOKUP(P22,Po_Hauteur,2))</f>
      </c>
      <c r="R22" s="294"/>
      <c r="S22" s="368">
        <f>IF(ISBLANK(R22),"",VLOOKUP(R22,Po_Perche,2))</f>
      </c>
      <c r="T22" s="294"/>
      <c r="U22" s="291">
        <f>IF(ISBLANK(T22),"",VLOOKUP(T22,Po_Poids,2))</f>
      </c>
      <c r="V22" s="199">
        <f t="shared" si="0"/>
        <v>3</v>
      </c>
      <c r="W22" s="192">
        <f t="shared" si="1"/>
        <v>38</v>
      </c>
      <c r="X22" s="218">
        <v>18</v>
      </c>
      <c r="Z22" s="131">
        <f t="shared" si="2"/>
      </c>
      <c r="AA22" s="130">
        <f t="shared" si="3"/>
      </c>
      <c r="AB22" s="130">
        <f t="shared" si="4"/>
      </c>
      <c r="AC22" s="130">
        <f t="shared" si="5"/>
      </c>
      <c r="AD22" s="130">
        <f t="shared" si="6"/>
      </c>
      <c r="AE22" s="130">
        <f t="shared" si="7"/>
      </c>
      <c r="AF22" s="130">
        <f t="shared" si="8"/>
      </c>
      <c r="AG22" s="130">
        <f t="shared" si="9"/>
      </c>
      <c r="AH22" s="130">
        <f t="shared" si="10"/>
      </c>
      <c r="AI22" s="130">
        <f t="shared" si="11"/>
      </c>
      <c r="AJ22" s="130">
        <f t="shared" si="12"/>
      </c>
      <c r="AK22" s="130">
        <f t="shared" si="13"/>
      </c>
      <c r="AL22" s="130">
        <f t="shared" si="14"/>
      </c>
      <c r="AM22" s="130">
        <f t="shared" si="15"/>
      </c>
      <c r="AN22" s="130">
        <f t="shared" si="16"/>
      </c>
      <c r="AO22" s="130">
        <f t="shared" si="17"/>
      </c>
      <c r="AP22" s="130">
        <f t="shared" si="18"/>
      </c>
      <c r="AQ22" s="130">
        <f t="shared" si="19"/>
        <v>38</v>
      </c>
      <c r="AR22" s="130">
        <f t="shared" si="20"/>
      </c>
      <c r="AS22" s="173">
        <f t="shared" si="21"/>
      </c>
    </row>
    <row r="23" spans="1:45" s="90" customFormat="1" ht="12.75">
      <c r="A23" s="329" t="s">
        <v>382</v>
      </c>
      <c r="B23" s="329" t="s">
        <v>189</v>
      </c>
      <c r="C23" s="348" t="s">
        <v>48</v>
      </c>
      <c r="D23" s="290">
        <v>91</v>
      </c>
      <c r="E23" s="291">
        <f>IF(ISBLANK(D23),"",VLOOKUP(D23,Po_50_m,2))</f>
        <v>13</v>
      </c>
      <c r="F23" s="292"/>
      <c r="G23" s="217">
        <f>IF(ISBLANK(F23),"",VLOOKUP(F23,Po_50_m_H.,2))</f>
      </c>
      <c r="H23" s="293">
        <v>5249</v>
      </c>
      <c r="I23" s="222">
        <f>IF(ISBLANK(H23),"",VLOOKUP(H23,Po_1000_m,2))</f>
        <v>4</v>
      </c>
      <c r="J23" s="293"/>
      <c r="K23" s="291">
        <f>IF(ISBLANK(J23),"",VLOOKUP(J23,Po_1_km_marche,2))</f>
      </c>
      <c r="L23" s="294"/>
      <c r="M23" s="291">
        <f>IF(ISBLANK(L23),"",VLOOKUP(L23,Po_Longueur,2))</f>
      </c>
      <c r="N23" s="294">
        <v>747</v>
      </c>
      <c r="O23" s="291">
        <f>IF(ISBLANK(N23),"",VLOOKUP(N23,Po_Triple_saut,2))</f>
        <v>20</v>
      </c>
      <c r="P23" s="294"/>
      <c r="Q23" s="291">
        <f>IF(ISBLANK(P23),"",VLOOKUP(P23,Po_Hauteur,2))</f>
      </c>
      <c r="R23" s="294"/>
      <c r="S23" s="368">
        <f>IF(ISBLANK(R23),"",VLOOKUP(R23,Po_Perche,2))</f>
      </c>
      <c r="T23" s="294"/>
      <c r="U23" s="291">
        <f>IF(ISBLANK(T23),"",VLOOKUP(T23,Po_Poids,2))</f>
      </c>
      <c r="V23" s="199">
        <f t="shared" si="0"/>
        <v>3</v>
      </c>
      <c r="W23" s="192">
        <f t="shared" si="1"/>
        <v>37</v>
      </c>
      <c r="X23" s="218">
        <v>19</v>
      </c>
      <c r="Z23" s="131">
        <f t="shared" si="2"/>
      </c>
      <c r="AA23" s="130">
        <f t="shared" si="3"/>
      </c>
      <c r="AB23" s="130">
        <f t="shared" si="4"/>
      </c>
      <c r="AC23" s="130">
        <f t="shared" si="5"/>
      </c>
      <c r="AD23" s="130">
        <f t="shared" si="6"/>
      </c>
      <c r="AE23" s="130">
        <f t="shared" si="7"/>
      </c>
      <c r="AF23" s="130">
        <f t="shared" si="8"/>
      </c>
      <c r="AG23" s="130">
        <f t="shared" si="9"/>
      </c>
      <c r="AH23" s="130">
        <f t="shared" si="10"/>
      </c>
      <c r="AI23" s="130">
        <f t="shared" si="11"/>
      </c>
      <c r="AJ23" s="130">
        <f t="shared" si="12"/>
      </c>
      <c r="AK23" s="130">
        <f t="shared" si="13"/>
      </c>
      <c r="AL23" s="130">
        <f t="shared" si="14"/>
      </c>
      <c r="AM23" s="130">
        <f t="shared" si="15"/>
      </c>
      <c r="AN23" s="130">
        <f t="shared" si="16"/>
      </c>
      <c r="AO23" s="130">
        <f t="shared" si="17"/>
        <v>37</v>
      </c>
      <c r="AP23" s="130">
        <f t="shared" si="18"/>
      </c>
      <c r="AQ23" s="130">
        <f t="shared" si="19"/>
      </c>
      <c r="AR23" s="130">
        <f t="shared" si="20"/>
      </c>
      <c r="AS23" s="173">
        <f t="shared" si="21"/>
      </c>
    </row>
    <row r="24" spans="1:45" s="90" customFormat="1" ht="12.75">
      <c r="A24" s="348" t="s">
        <v>186</v>
      </c>
      <c r="B24" s="348" t="s">
        <v>509</v>
      </c>
      <c r="C24" s="330" t="s">
        <v>45</v>
      </c>
      <c r="D24" s="290">
        <v>83</v>
      </c>
      <c r="E24" s="291">
        <f>IF(ISBLANK(D24),"",VLOOKUP(D24,Po_50_m,2))</f>
        <v>17</v>
      </c>
      <c r="F24" s="292"/>
      <c r="G24" s="217">
        <f>IF(ISBLANK(F24),"",VLOOKUP(F24,Po_50_m_H.,2))</f>
      </c>
      <c r="H24" s="293">
        <v>4101</v>
      </c>
      <c r="I24" s="222">
        <f>IF(ISBLANK(H24),"",VLOOKUP(H24,Po_1000_m,2))</f>
        <v>13</v>
      </c>
      <c r="J24" s="293"/>
      <c r="K24" s="291">
        <f>IF(ISBLANK(J24),"",VLOOKUP(J24,Po_1_km_marche,2))</f>
      </c>
      <c r="L24" s="294"/>
      <c r="M24" s="291">
        <f>IF(ISBLANK(L24),"",VLOOKUP(L24,Po_Longueur,2))</f>
      </c>
      <c r="N24" s="294"/>
      <c r="O24" s="291">
        <f>IF(ISBLANK(N24),"",VLOOKUP(N24,Po_Triple_saut,2))</f>
      </c>
      <c r="P24" s="294"/>
      <c r="Q24" s="291">
        <f>IF(ISBLANK(P24),"",VLOOKUP(P24,Po_Hauteur,2))</f>
      </c>
      <c r="R24" s="294"/>
      <c r="S24" s="368">
        <f>IF(ISBLANK(R24),"",VLOOKUP(R24,Po_Perche,2))</f>
      </c>
      <c r="T24" s="294">
        <v>403</v>
      </c>
      <c r="U24" s="291">
        <f>IF(ISBLANK(T24),"",VLOOKUP(T24,Po_Poids,2))</f>
        <v>7</v>
      </c>
      <c r="V24" s="199">
        <f t="shared" si="0"/>
        <v>3</v>
      </c>
      <c r="W24" s="192">
        <f t="shared" si="1"/>
        <v>37</v>
      </c>
      <c r="X24" s="218">
        <v>19</v>
      </c>
      <c r="Z24" s="131">
        <f t="shared" si="2"/>
      </c>
      <c r="AA24" s="130">
        <f t="shared" si="3"/>
      </c>
      <c r="AB24" s="130">
        <f t="shared" si="4"/>
      </c>
      <c r="AC24" s="130">
        <f t="shared" si="5"/>
      </c>
      <c r="AD24" s="130">
        <f t="shared" si="6"/>
      </c>
      <c r="AE24" s="130">
        <f t="shared" si="7"/>
      </c>
      <c r="AF24" s="130">
        <f t="shared" si="8"/>
      </c>
      <c r="AG24" s="130">
        <f t="shared" si="9"/>
      </c>
      <c r="AH24" s="130">
        <f t="shared" si="10"/>
      </c>
      <c r="AI24" s="130">
        <f t="shared" si="11"/>
      </c>
      <c r="AJ24" s="130">
        <f t="shared" si="12"/>
      </c>
      <c r="AK24" s="130">
        <f t="shared" si="13"/>
      </c>
      <c r="AL24" s="130">
        <f t="shared" si="14"/>
      </c>
      <c r="AM24" s="130">
        <f t="shared" si="15"/>
      </c>
      <c r="AN24" s="130">
        <f t="shared" si="16"/>
        <v>37</v>
      </c>
      <c r="AO24" s="130">
        <f t="shared" si="17"/>
      </c>
      <c r="AP24" s="130">
        <f t="shared" si="18"/>
      </c>
      <c r="AQ24" s="130">
        <f t="shared" si="19"/>
      </c>
      <c r="AR24" s="130">
        <f t="shared" si="20"/>
      </c>
      <c r="AS24" s="173">
        <f t="shared" si="21"/>
      </c>
    </row>
    <row r="25" spans="1:45" s="90" customFormat="1" ht="15" customHeight="1">
      <c r="A25" s="348" t="s">
        <v>270</v>
      </c>
      <c r="B25" s="348" t="s">
        <v>169</v>
      </c>
      <c r="C25" s="345" t="s">
        <v>74</v>
      </c>
      <c r="D25" s="290"/>
      <c r="E25" s="291">
        <f>IF(ISBLANK(D25),"",VLOOKUP(D25,Po_50_m,2))</f>
      </c>
      <c r="F25" s="292">
        <v>116</v>
      </c>
      <c r="G25" s="217">
        <f>IF(ISBLANK(F25),"",VLOOKUP(F25,Po_50_m_H.,2))</f>
        <v>15</v>
      </c>
      <c r="H25" s="293">
        <v>4333</v>
      </c>
      <c r="I25" s="222">
        <f>IF(ISBLANK(H25),"",VLOOKUP(H25,Po_1000_m,2))</f>
        <v>10</v>
      </c>
      <c r="J25" s="293"/>
      <c r="K25" s="291">
        <f>IF(ISBLANK(J25),"",VLOOKUP(J25,Po_1_km_marche,2))</f>
      </c>
      <c r="L25" s="294"/>
      <c r="M25" s="291">
        <f>IF(ISBLANK(L25),"",VLOOKUP(L25,Po_Longueur,2))</f>
      </c>
      <c r="N25" s="294">
        <v>564</v>
      </c>
      <c r="O25" s="291">
        <f>IF(ISBLANK(N25),"",VLOOKUP(N25,Po_Triple_saut,2))</f>
        <v>12</v>
      </c>
      <c r="P25" s="294"/>
      <c r="Q25" s="291">
        <f>IF(ISBLANK(P25),"",VLOOKUP(P25,Po_Hauteur,2))</f>
      </c>
      <c r="R25" s="294"/>
      <c r="S25" s="368">
        <f>IF(ISBLANK(R25),"",VLOOKUP(R25,Po_Perche,2))</f>
      </c>
      <c r="T25" s="294"/>
      <c r="U25" s="291">
        <f>IF(ISBLANK(T25),"",VLOOKUP(T25,Po_Poids,2))</f>
      </c>
      <c r="V25" s="199">
        <f t="shared" si="0"/>
        <v>3</v>
      </c>
      <c r="W25" s="192">
        <f t="shared" si="1"/>
        <v>37</v>
      </c>
      <c r="X25" s="218">
        <v>19</v>
      </c>
      <c r="Z25" s="131">
        <f t="shared" si="2"/>
      </c>
      <c r="AA25" s="130">
        <f t="shared" si="3"/>
      </c>
      <c r="AB25" s="130">
        <f t="shared" si="4"/>
      </c>
      <c r="AC25" s="130">
        <f t="shared" si="5"/>
      </c>
      <c r="AD25" s="130">
        <f t="shared" si="6"/>
      </c>
      <c r="AE25" s="130">
        <f t="shared" si="7"/>
      </c>
      <c r="AF25" s="130">
        <f t="shared" si="8"/>
      </c>
      <c r="AG25" s="130">
        <f t="shared" si="9"/>
      </c>
      <c r="AH25" s="130">
        <f t="shared" si="10"/>
      </c>
      <c r="AI25" s="130">
        <f t="shared" si="11"/>
      </c>
      <c r="AJ25" s="130">
        <f t="shared" si="12"/>
        <v>37</v>
      </c>
      <c r="AK25" s="130">
        <f t="shared" si="13"/>
      </c>
      <c r="AL25" s="130">
        <f t="shared" si="14"/>
      </c>
      <c r="AM25" s="130">
        <f t="shared" si="15"/>
      </c>
      <c r="AN25" s="130">
        <f t="shared" si="16"/>
      </c>
      <c r="AO25" s="130">
        <f t="shared" si="17"/>
      </c>
      <c r="AP25" s="130">
        <f t="shared" si="18"/>
      </c>
      <c r="AQ25" s="130">
        <f t="shared" si="19"/>
      </c>
      <c r="AR25" s="130">
        <f t="shared" si="20"/>
      </c>
      <c r="AS25" s="173">
        <f t="shared" si="21"/>
      </c>
    </row>
    <row r="26" spans="1:45" s="90" customFormat="1" ht="15" customHeight="1">
      <c r="A26" s="332" t="s">
        <v>183</v>
      </c>
      <c r="B26" s="332" t="s">
        <v>184</v>
      </c>
      <c r="C26" s="348" t="s">
        <v>46</v>
      </c>
      <c r="D26" s="290">
        <v>93</v>
      </c>
      <c r="E26" s="291">
        <f>IF(ISBLANK(D26),"",VLOOKUP(D26,Po_50_m,2))</f>
        <v>12</v>
      </c>
      <c r="F26" s="292"/>
      <c r="G26" s="217">
        <f>IF(ISBLANK(F26),"",VLOOKUP(F26,Po_50_m_H.,2))</f>
      </c>
      <c r="H26" s="293">
        <v>4424</v>
      </c>
      <c r="I26" s="222">
        <f>IF(ISBLANK(H26),"",VLOOKUP(H26,Po_1000_m,2))</f>
        <v>9</v>
      </c>
      <c r="J26" s="293"/>
      <c r="K26" s="291">
        <f>IF(ISBLANK(J26),"",VLOOKUP(J26,Po_1_km_marche,2))</f>
      </c>
      <c r="L26" s="294"/>
      <c r="M26" s="291">
        <f>IF(ISBLANK(L26),"",VLOOKUP(L26,Po_Longueur,2))</f>
      </c>
      <c r="N26" s="294">
        <v>630</v>
      </c>
      <c r="O26" s="291">
        <f>IF(ISBLANK(N26),"",VLOOKUP(N26,Po_Triple_saut,2))</f>
        <v>15</v>
      </c>
      <c r="P26" s="294"/>
      <c r="Q26" s="291">
        <f>IF(ISBLANK(P26),"",VLOOKUP(P26,Po_Hauteur,2))</f>
      </c>
      <c r="R26" s="294"/>
      <c r="S26" s="368">
        <f>IF(ISBLANK(R26),"",VLOOKUP(R26,Po_Perche,2))</f>
      </c>
      <c r="T26" s="294"/>
      <c r="U26" s="291">
        <f>IF(ISBLANK(T26),"",VLOOKUP(T26,Po_Poids,2))</f>
      </c>
      <c r="V26" s="199">
        <f t="shared" si="0"/>
        <v>3</v>
      </c>
      <c r="W26" s="192">
        <f t="shared" si="1"/>
        <v>36</v>
      </c>
      <c r="X26" s="218">
        <v>22</v>
      </c>
      <c r="Z26" s="131">
        <f t="shared" si="2"/>
      </c>
      <c r="AA26" s="130">
        <f t="shared" si="3"/>
      </c>
      <c r="AB26" s="130">
        <f t="shared" si="4"/>
      </c>
      <c r="AC26" s="130">
        <f t="shared" si="5"/>
      </c>
      <c r="AD26" s="130">
        <f t="shared" si="6"/>
      </c>
      <c r="AE26" s="130">
        <f t="shared" si="7"/>
      </c>
      <c r="AF26" s="130">
        <f t="shared" si="8"/>
      </c>
      <c r="AG26" s="130">
        <f t="shared" si="9"/>
      </c>
      <c r="AH26" s="130">
        <f t="shared" si="10"/>
      </c>
      <c r="AI26" s="130">
        <f t="shared" si="11"/>
      </c>
      <c r="AJ26" s="130">
        <f t="shared" si="12"/>
      </c>
      <c r="AK26" s="130">
        <f t="shared" si="13"/>
      </c>
      <c r="AL26" s="130">
        <f t="shared" si="14"/>
      </c>
      <c r="AM26" s="130">
        <f t="shared" si="15"/>
      </c>
      <c r="AN26" s="130">
        <f t="shared" si="16"/>
      </c>
      <c r="AO26" s="130">
        <f t="shared" si="17"/>
      </c>
      <c r="AP26" s="130">
        <f t="shared" si="18"/>
      </c>
      <c r="AQ26" s="130">
        <f t="shared" si="19"/>
        <v>36</v>
      </c>
      <c r="AR26" s="130">
        <f t="shared" si="20"/>
      </c>
      <c r="AS26" s="173">
        <f t="shared" si="21"/>
      </c>
    </row>
    <row r="27" spans="1:45" s="90" customFormat="1" ht="15" customHeight="1">
      <c r="A27" s="349" t="s">
        <v>235</v>
      </c>
      <c r="B27" s="349" t="s">
        <v>236</v>
      </c>
      <c r="C27" s="348" t="s">
        <v>45</v>
      </c>
      <c r="D27" s="290">
        <v>88</v>
      </c>
      <c r="E27" s="291">
        <f>IF(ISBLANK(D27),"",VLOOKUP(D27,Po_50_m,2))</f>
        <v>14</v>
      </c>
      <c r="F27" s="292"/>
      <c r="G27" s="217">
        <f>IF(ISBLANK(F27),"",VLOOKUP(F27,Po_50_m_H.,2))</f>
      </c>
      <c r="H27" s="293">
        <v>4328</v>
      </c>
      <c r="I27" s="222">
        <f>IF(ISBLANK(H27),"",VLOOKUP(H27,Po_1000_m,2))</f>
        <v>10</v>
      </c>
      <c r="J27" s="293"/>
      <c r="K27" s="291">
        <f>IF(ISBLANK(J27),"",VLOOKUP(J27,Po_1_km_marche,2))</f>
      </c>
      <c r="L27" s="294"/>
      <c r="M27" s="291">
        <f>IF(ISBLANK(L27),"",VLOOKUP(L27,Po_Longueur,2))</f>
      </c>
      <c r="N27" s="294"/>
      <c r="O27" s="291">
        <f>IF(ISBLANK(N27),"",VLOOKUP(N27,Po_Triple_saut,2))</f>
      </c>
      <c r="P27" s="294"/>
      <c r="Q27" s="291">
        <f>IF(ISBLANK(P27),"",VLOOKUP(P27,Po_Hauteur,2))</f>
      </c>
      <c r="R27" s="294"/>
      <c r="S27" s="368">
        <f>IF(ISBLANK(R27),"",VLOOKUP(R27,Po_Perche,2))</f>
      </c>
      <c r="T27" s="294">
        <v>510</v>
      </c>
      <c r="U27" s="291">
        <f>IF(ISBLANK(T27),"",VLOOKUP(T27,Po_Poids,2))</f>
        <v>12</v>
      </c>
      <c r="V27" s="199">
        <f t="shared" si="0"/>
        <v>3</v>
      </c>
      <c r="W27" s="192">
        <f t="shared" si="1"/>
        <v>36</v>
      </c>
      <c r="X27" s="218">
        <v>22</v>
      </c>
      <c r="Z27" s="131">
        <f t="shared" si="2"/>
      </c>
      <c r="AA27" s="130">
        <f t="shared" si="3"/>
      </c>
      <c r="AB27" s="130">
        <f t="shared" si="4"/>
      </c>
      <c r="AC27" s="130">
        <f t="shared" si="5"/>
      </c>
      <c r="AD27" s="130">
        <f t="shared" si="6"/>
      </c>
      <c r="AE27" s="130">
        <f t="shared" si="7"/>
      </c>
      <c r="AF27" s="130">
        <f t="shared" si="8"/>
      </c>
      <c r="AG27" s="130">
        <f t="shared" si="9"/>
      </c>
      <c r="AH27" s="130">
        <f t="shared" si="10"/>
      </c>
      <c r="AI27" s="130">
        <f t="shared" si="11"/>
      </c>
      <c r="AJ27" s="130">
        <f t="shared" si="12"/>
      </c>
      <c r="AK27" s="130">
        <f t="shared" si="13"/>
      </c>
      <c r="AL27" s="130">
        <f t="shared" si="14"/>
      </c>
      <c r="AM27" s="130">
        <f t="shared" si="15"/>
      </c>
      <c r="AN27" s="130">
        <f t="shared" si="16"/>
        <v>36</v>
      </c>
      <c r="AO27" s="130">
        <f t="shared" si="17"/>
      </c>
      <c r="AP27" s="130">
        <f t="shared" si="18"/>
      </c>
      <c r="AQ27" s="130">
        <f t="shared" si="19"/>
      </c>
      <c r="AR27" s="130">
        <f t="shared" si="20"/>
      </c>
      <c r="AS27" s="173">
        <f t="shared" si="21"/>
      </c>
    </row>
    <row r="28" spans="1:45" s="90" customFormat="1" ht="15" customHeight="1">
      <c r="A28" s="348" t="s">
        <v>231</v>
      </c>
      <c r="B28" s="348" t="s">
        <v>241</v>
      </c>
      <c r="C28" s="348" t="s">
        <v>150</v>
      </c>
      <c r="D28" s="290"/>
      <c r="E28" s="291">
        <f>IF(ISBLANK(D28),"",VLOOKUP(D28,Po_50_m,2))</f>
      </c>
      <c r="F28" s="292">
        <v>102</v>
      </c>
      <c r="G28" s="217">
        <f>IF(ISBLANK(F28),"",VLOOKUP(F28,Po_50_m_H.,2))</f>
        <v>19</v>
      </c>
      <c r="H28" s="293">
        <v>5013</v>
      </c>
      <c r="I28" s="222">
        <f>IF(ISBLANK(H28),"",VLOOKUP(H28,Po_1000_m,2))</f>
        <v>7</v>
      </c>
      <c r="J28" s="293"/>
      <c r="K28" s="291">
        <f>IF(ISBLANK(J28),"",VLOOKUP(J28,Po_1_km_marche,2))</f>
      </c>
      <c r="L28" s="294"/>
      <c r="M28" s="291">
        <f>IF(ISBLANK(L28),"",VLOOKUP(L28,Po_Longueur,2))</f>
      </c>
      <c r="N28" s="294"/>
      <c r="O28" s="291">
        <f>IF(ISBLANK(N28),"",VLOOKUP(N28,Po_Triple_saut,2))</f>
      </c>
      <c r="P28" s="294"/>
      <c r="Q28" s="291">
        <f>IF(ISBLANK(P28),"",VLOOKUP(P28,Po_Hauteur,2))</f>
      </c>
      <c r="R28" s="294"/>
      <c r="S28" s="368">
        <f>IF(ISBLANK(R28),"",VLOOKUP(R28,Po_Perche,2))</f>
      </c>
      <c r="T28" s="294">
        <v>465</v>
      </c>
      <c r="U28" s="291">
        <f>IF(ISBLANK(T28),"",VLOOKUP(T28,Po_Poids,2))</f>
        <v>10</v>
      </c>
      <c r="V28" s="199">
        <f t="shared" si="0"/>
        <v>3</v>
      </c>
      <c r="W28" s="192">
        <f t="shared" si="1"/>
        <v>36</v>
      </c>
      <c r="X28" s="218">
        <v>22</v>
      </c>
      <c r="Z28" s="131">
        <f t="shared" si="2"/>
      </c>
      <c r="AA28" s="130">
        <f t="shared" si="3"/>
      </c>
      <c r="AB28" s="130">
        <f t="shared" si="4"/>
      </c>
      <c r="AC28" s="130">
        <f t="shared" si="5"/>
      </c>
      <c r="AD28" s="130">
        <f t="shared" si="6"/>
      </c>
      <c r="AE28" s="130">
        <f t="shared" si="7"/>
      </c>
      <c r="AF28" s="130">
        <f t="shared" si="8"/>
      </c>
      <c r="AG28" s="130">
        <f t="shared" si="9"/>
        <v>36</v>
      </c>
      <c r="AH28" s="130">
        <f t="shared" si="10"/>
      </c>
      <c r="AI28" s="130">
        <f t="shared" si="11"/>
      </c>
      <c r="AJ28" s="130">
        <f t="shared" si="12"/>
      </c>
      <c r="AK28" s="130">
        <f t="shared" si="13"/>
      </c>
      <c r="AL28" s="130">
        <f t="shared" si="14"/>
      </c>
      <c r="AM28" s="130">
        <f t="shared" si="15"/>
      </c>
      <c r="AN28" s="130">
        <f t="shared" si="16"/>
      </c>
      <c r="AO28" s="130">
        <f t="shared" si="17"/>
      </c>
      <c r="AP28" s="130">
        <f t="shared" si="18"/>
      </c>
      <c r="AQ28" s="130">
        <f t="shared" si="19"/>
      </c>
      <c r="AR28" s="130">
        <f t="shared" si="20"/>
      </c>
      <c r="AS28" s="173">
        <f t="shared" si="21"/>
      </c>
    </row>
    <row r="29" spans="1:45" s="90" customFormat="1" ht="15" customHeight="1">
      <c r="A29" s="348" t="s">
        <v>134</v>
      </c>
      <c r="B29" s="348" t="s">
        <v>110</v>
      </c>
      <c r="C29" s="345" t="s">
        <v>74</v>
      </c>
      <c r="D29" s="290">
        <v>86</v>
      </c>
      <c r="E29" s="291">
        <f>IF(ISBLANK(D29),"",VLOOKUP(D29,Po_50_m,2))</f>
        <v>15</v>
      </c>
      <c r="F29" s="292"/>
      <c r="G29" s="217">
        <f>IF(ISBLANK(F29),"",VLOOKUP(F29,Po_50_m_H.,2))</f>
      </c>
      <c r="H29" s="293">
        <v>5078</v>
      </c>
      <c r="I29" s="222">
        <f>IF(ISBLANK(H29),"",VLOOKUP(H29,Po_1000_m,2))</f>
        <v>6</v>
      </c>
      <c r="J29" s="293"/>
      <c r="K29" s="291">
        <f>IF(ISBLANK(J29),"",VLOOKUP(J29,Po_1_km_marche,2))</f>
      </c>
      <c r="L29" s="294"/>
      <c r="M29" s="291">
        <f>IF(ISBLANK(L29),"",VLOOKUP(L29,Po_Longueur,2))</f>
      </c>
      <c r="N29" s="294">
        <v>624</v>
      </c>
      <c r="O29" s="291">
        <f>IF(ISBLANK(N29),"",VLOOKUP(N29,Po_Triple_saut,2))</f>
        <v>15</v>
      </c>
      <c r="P29" s="294"/>
      <c r="Q29" s="291">
        <f>IF(ISBLANK(P29),"",VLOOKUP(P29,Po_Hauteur,2))</f>
      </c>
      <c r="R29" s="294"/>
      <c r="S29" s="368">
        <f>IF(ISBLANK(R29),"",VLOOKUP(R29,Po_Perche,2))</f>
      </c>
      <c r="T29" s="294"/>
      <c r="U29" s="291">
        <f>IF(ISBLANK(T29),"",VLOOKUP(T29,Po_Poids,2))</f>
      </c>
      <c r="V29" s="199">
        <f t="shared" si="0"/>
        <v>3</v>
      </c>
      <c r="W29" s="192">
        <f t="shared" si="1"/>
        <v>36</v>
      </c>
      <c r="X29" s="218">
        <v>22</v>
      </c>
      <c r="Z29" s="131">
        <f t="shared" si="2"/>
      </c>
      <c r="AA29" s="130">
        <f t="shared" si="3"/>
      </c>
      <c r="AB29" s="130">
        <f t="shared" si="4"/>
      </c>
      <c r="AC29" s="130">
        <f t="shared" si="5"/>
      </c>
      <c r="AD29" s="130">
        <f t="shared" si="6"/>
      </c>
      <c r="AE29" s="130">
        <f t="shared" si="7"/>
      </c>
      <c r="AF29" s="130">
        <f t="shared" si="8"/>
      </c>
      <c r="AG29" s="130">
        <f t="shared" si="9"/>
      </c>
      <c r="AH29" s="130">
        <f t="shared" si="10"/>
      </c>
      <c r="AI29" s="130">
        <f t="shared" si="11"/>
      </c>
      <c r="AJ29" s="130">
        <f t="shared" si="12"/>
        <v>36</v>
      </c>
      <c r="AK29" s="130">
        <f t="shared" si="13"/>
      </c>
      <c r="AL29" s="130">
        <f t="shared" si="14"/>
      </c>
      <c r="AM29" s="130">
        <f t="shared" si="15"/>
      </c>
      <c r="AN29" s="130">
        <f t="shared" si="16"/>
      </c>
      <c r="AO29" s="130">
        <f t="shared" si="17"/>
      </c>
      <c r="AP29" s="130">
        <f t="shared" si="18"/>
      </c>
      <c r="AQ29" s="130">
        <f t="shared" si="19"/>
      </c>
      <c r="AR29" s="130">
        <f t="shared" si="20"/>
      </c>
      <c r="AS29" s="173">
        <f t="shared" si="21"/>
      </c>
    </row>
    <row r="30" spans="1:45" s="90" customFormat="1" ht="12.75">
      <c r="A30" s="345" t="s">
        <v>453</v>
      </c>
      <c r="B30" s="345" t="s">
        <v>454</v>
      </c>
      <c r="C30" s="348" t="s">
        <v>64</v>
      </c>
      <c r="D30" s="419"/>
      <c r="E30" s="130">
        <f>IF(ISBLANK(D30),"",VLOOKUP(D30,Po_50_m,2))</f>
      </c>
      <c r="F30" s="419">
        <v>110</v>
      </c>
      <c r="G30" s="192">
        <f>IF(ISBLANK(F30),"",VLOOKUP(F30,Po_50_m_H.,2))</f>
        <v>17</v>
      </c>
      <c r="H30" s="424">
        <v>5379</v>
      </c>
      <c r="I30" s="480">
        <f>IF(ISBLANK(H30),"",VLOOKUP(H30,Po_1000_m,2))</f>
        <v>3</v>
      </c>
      <c r="J30" s="424"/>
      <c r="K30" s="130">
        <f>IF(ISBLANK(J30),"",VLOOKUP(J30,Po_1_km_marche,2))</f>
      </c>
      <c r="L30" s="426"/>
      <c r="M30" s="130">
        <f>IF(ISBLANK(L30),"",VLOOKUP(L30,Po_Longueur,2))</f>
      </c>
      <c r="N30" s="426">
        <v>620</v>
      </c>
      <c r="O30" s="130">
        <f>IF(ISBLANK(N30),"",VLOOKUP(N30,Po_Triple_saut,2))</f>
        <v>15</v>
      </c>
      <c r="P30" s="426"/>
      <c r="Q30" s="130">
        <f>IF(ISBLANK(P30),"",VLOOKUP(P30,Po_Hauteur,2))</f>
      </c>
      <c r="R30" s="426"/>
      <c r="S30" s="481">
        <f>IF(ISBLANK(R30),"",VLOOKUP(R30,Po_Perche,2))</f>
      </c>
      <c r="T30" s="426"/>
      <c r="U30" s="130">
        <f>IF(ISBLANK(T30),"",VLOOKUP(T30,Po_Poids,2))</f>
      </c>
      <c r="V30" s="427">
        <f t="shared" si="0"/>
        <v>3</v>
      </c>
      <c r="W30" s="192">
        <f t="shared" si="1"/>
        <v>35</v>
      </c>
      <c r="X30" s="218">
        <v>26</v>
      </c>
      <c r="Z30" s="131">
        <f t="shared" si="2"/>
      </c>
      <c r="AA30" s="130">
        <f t="shared" si="3"/>
        <v>35</v>
      </c>
      <c r="AB30" s="130">
        <f t="shared" si="4"/>
      </c>
      <c r="AC30" s="130">
        <f t="shared" si="5"/>
      </c>
      <c r="AD30" s="130">
        <f t="shared" si="6"/>
      </c>
      <c r="AE30" s="130">
        <f t="shared" si="7"/>
      </c>
      <c r="AF30" s="130">
        <f t="shared" si="8"/>
      </c>
      <c r="AG30" s="130">
        <f t="shared" si="9"/>
      </c>
      <c r="AH30" s="130">
        <f t="shared" si="10"/>
      </c>
      <c r="AI30" s="130">
        <f t="shared" si="11"/>
      </c>
      <c r="AJ30" s="130">
        <f t="shared" si="12"/>
      </c>
      <c r="AK30" s="130">
        <f t="shared" si="13"/>
      </c>
      <c r="AL30" s="130">
        <f t="shared" si="14"/>
      </c>
      <c r="AM30" s="130">
        <f t="shared" si="15"/>
      </c>
      <c r="AN30" s="130">
        <f t="shared" si="16"/>
      </c>
      <c r="AO30" s="130">
        <f t="shared" si="17"/>
      </c>
      <c r="AP30" s="130">
        <f t="shared" si="18"/>
      </c>
      <c r="AQ30" s="130">
        <f t="shared" si="19"/>
      </c>
      <c r="AR30" s="130">
        <f t="shared" si="20"/>
      </c>
      <c r="AS30" s="173">
        <f t="shared" si="21"/>
      </c>
    </row>
    <row r="31" spans="1:45" s="90" customFormat="1" ht="15" customHeight="1">
      <c r="A31" s="329" t="s">
        <v>261</v>
      </c>
      <c r="B31" s="329" t="s">
        <v>114</v>
      </c>
      <c r="C31" s="348" t="s">
        <v>48</v>
      </c>
      <c r="D31" s="290">
        <v>93</v>
      </c>
      <c r="E31" s="291">
        <f>IF(ISBLANK(D31),"",VLOOKUP(D31,Po_50_m,2))</f>
        <v>12</v>
      </c>
      <c r="F31" s="292"/>
      <c r="G31" s="217">
        <f>IF(ISBLANK(F31),"",VLOOKUP(F31,Po_50_m_H.,2))</f>
      </c>
      <c r="H31" s="293">
        <v>4247</v>
      </c>
      <c r="I31" s="222">
        <f>IF(ISBLANK(H31),"",VLOOKUP(H31,Po_1000_m,2))</f>
        <v>11</v>
      </c>
      <c r="J31" s="293"/>
      <c r="K31" s="291">
        <f>IF(ISBLANK(J31),"",VLOOKUP(J31,Po_1_km_marche,2))</f>
      </c>
      <c r="L31" s="294"/>
      <c r="M31" s="291">
        <f>IF(ISBLANK(L31),"",VLOOKUP(L31,Po_Longueur,2))</f>
      </c>
      <c r="N31" s="294"/>
      <c r="O31" s="291">
        <f>IF(ISBLANK(N31),"",VLOOKUP(N31,Po_Triple_saut,2))</f>
      </c>
      <c r="P31" s="294"/>
      <c r="Q31" s="291">
        <f>IF(ISBLANK(P31),"",VLOOKUP(P31,Po_Hauteur,2))</f>
      </c>
      <c r="R31" s="294"/>
      <c r="S31" s="368">
        <f>IF(ISBLANK(R31),"",VLOOKUP(R31,Po_Perche,2))</f>
      </c>
      <c r="T31" s="294">
        <v>512</v>
      </c>
      <c r="U31" s="291">
        <f>IF(ISBLANK(T31),"",VLOOKUP(T31,Po_Poids,2))</f>
        <v>12</v>
      </c>
      <c r="V31" s="199">
        <f t="shared" si="0"/>
        <v>3</v>
      </c>
      <c r="W31" s="192">
        <f t="shared" si="1"/>
        <v>35</v>
      </c>
      <c r="X31" s="218">
        <v>26</v>
      </c>
      <c r="Z31" s="131">
        <f t="shared" si="2"/>
      </c>
      <c r="AA31" s="130">
        <f t="shared" si="3"/>
      </c>
      <c r="AB31" s="130">
        <f t="shared" si="4"/>
      </c>
      <c r="AC31" s="130">
        <f t="shared" si="5"/>
      </c>
      <c r="AD31" s="130">
        <f t="shared" si="6"/>
      </c>
      <c r="AE31" s="130">
        <f t="shared" si="7"/>
      </c>
      <c r="AF31" s="130">
        <f t="shared" si="8"/>
      </c>
      <c r="AG31" s="130">
        <f t="shared" si="9"/>
      </c>
      <c r="AH31" s="130">
        <f t="shared" si="10"/>
      </c>
      <c r="AI31" s="130">
        <f t="shared" si="11"/>
      </c>
      <c r="AJ31" s="130">
        <f t="shared" si="12"/>
      </c>
      <c r="AK31" s="130">
        <f t="shared" si="13"/>
      </c>
      <c r="AL31" s="130">
        <f t="shared" si="14"/>
      </c>
      <c r="AM31" s="130">
        <f t="shared" si="15"/>
      </c>
      <c r="AN31" s="130">
        <f t="shared" si="16"/>
      </c>
      <c r="AO31" s="130">
        <f t="shared" si="17"/>
        <v>35</v>
      </c>
      <c r="AP31" s="130">
        <f t="shared" si="18"/>
      </c>
      <c r="AQ31" s="130">
        <f t="shared" si="19"/>
      </c>
      <c r="AR31" s="130">
        <f t="shared" si="20"/>
      </c>
      <c r="AS31" s="173">
        <f t="shared" si="21"/>
      </c>
    </row>
    <row r="32" spans="1:45" s="295" customFormat="1" ht="12.75">
      <c r="A32" s="349" t="s">
        <v>132</v>
      </c>
      <c r="B32" s="349" t="s">
        <v>238</v>
      </c>
      <c r="C32" s="348" t="s">
        <v>45</v>
      </c>
      <c r="D32" s="290"/>
      <c r="E32" s="291">
        <f>IF(ISBLANK(D32),"",VLOOKUP(D32,Po_50_m,2))</f>
      </c>
      <c r="F32" s="292">
        <v>101</v>
      </c>
      <c r="G32" s="217">
        <f>IF(ISBLANK(F32),"",VLOOKUP(F32,Po_50_m_H.,2))</f>
        <v>19</v>
      </c>
      <c r="H32" s="293">
        <v>5510</v>
      </c>
      <c r="I32" s="222">
        <f>IF(ISBLANK(H32),"",VLOOKUP(H32,Po_1000_m,2))</f>
        <v>1</v>
      </c>
      <c r="J32" s="293"/>
      <c r="K32" s="291">
        <f>IF(ISBLANK(J32),"",VLOOKUP(J32,Po_1_km_marche,2))</f>
      </c>
      <c r="L32" s="294"/>
      <c r="M32" s="291">
        <f>IF(ISBLANK(L32),"",VLOOKUP(L32,Po_Longueur,2))</f>
      </c>
      <c r="N32" s="294"/>
      <c r="O32" s="291">
        <f>IF(ISBLANK(N32),"",VLOOKUP(N32,Po_Triple_saut,2))</f>
      </c>
      <c r="P32" s="294"/>
      <c r="Q32" s="291">
        <f>IF(ISBLANK(P32),"",VLOOKUP(P32,Po_Hauteur,2))</f>
      </c>
      <c r="R32" s="294"/>
      <c r="S32" s="368">
        <f>IF(ISBLANK(R32),"",VLOOKUP(R32,Po_Perche,2))</f>
      </c>
      <c r="T32" s="294">
        <v>566</v>
      </c>
      <c r="U32" s="291">
        <f>IF(ISBLANK(T32),"",VLOOKUP(T32,Po_Poids,2))</f>
        <v>15</v>
      </c>
      <c r="V32" s="199">
        <f t="shared" si="0"/>
        <v>3</v>
      </c>
      <c r="W32" s="192">
        <f t="shared" si="1"/>
        <v>35</v>
      </c>
      <c r="X32" s="218">
        <v>26</v>
      </c>
      <c r="Y32" s="90"/>
      <c r="Z32" s="131">
        <f t="shared" si="2"/>
      </c>
      <c r="AA32" s="130">
        <f t="shared" si="3"/>
      </c>
      <c r="AB32" s="130">
        <f t="shared" si="4"/>
      </c>
      <c r="AC32" s="130">
        <f t="shared" si="5"/>
      </c>
      <c r="AD32" s="130">
        <f t="shared" si="6"/>
      </c>
      <c r="AE32" s="130">
        <f t="shared" si="7"/>
      </c>
      <c r="AF32" s="130">
        <f t="shared" si="8"/>
      </c>
      <c r="AG32" s="130">
        <f t="shared" si="9"/>
      </c>
      <c r="AH32" s="130">
        <f t="shared" si="10"/>
      </c>
      <c r="AI32" s="130">
        <f t="shared" si="11"/>
      </c>
      <c r="AJ32" s="130">
        <f t="shared" si="12"/>
      </c>
      <c r="AK32" s="130">
        <f t="shared" si="13"/>
      </c>
      <c r="AL32" s="130">
        <f t="shared" si="14"/>
      </c>
      <c r="AM32" s="130">
        <f t="shared" si="15"/>
      </c>
      <c r="AN32" s="130">
        <f t="shared" si="16"/>
        <v>35</v>
      </c>
      <c r="AO32" s="130">
        <f t="shared" si="17"/>
      </c>
      <c r="AP32" s="130">
        <f t="shared" si="18"/>
      </c>
      <c r="AQ32" s="130">
        <f t="shared" si="19"/>
      </c>
      <c r="AR32" s="130">
        <f t="shared" si="20"/>
      </c>
      <c r="AS32" s="173">
        <f t="shared" si="21"/>
      </c>
    </row>
    <row r="33" spans="1:45" s="295" customFormat="1" ht="12.75">
      <c r="A33" s="348" t="s">
        <v>737</v>
      </c>
      <c r="B33" s="348" t="s">
        <v>738</v>
      </c>
      <c r="C33" s="345" t="s">
        <v>58</v>
      </c>
      <c r="D33" s="290">
        <v>91</v>
      </c>
      <c r="E33" s="291">
        <f>IF(ISBLANK(D33),"",VLOOKUP(D33,Po_50_m,2))</f>
        <v>13</v>
      </c>
      <c r="F33" s="292"/>
      <c r="G33" s="217">
        <f>IF(ISBLANK(F33),"",VLOOKUP(F33,Po_50_m_H.,2))</f>
      </c>
      <c r="H33" s="293">
        <v>4335</v>
      </c>
      <c r="I33" s="222">
        <f>IF(ISBLANK(H33),"",VLOOKUP(H33,Po_1000_m,2))</f>
        <v>10</v>
      </c>
      <c r="J33" s="293"/>
      <c r="K33" s="291">
        <f>IF(ISBLANK(J33),"",VLOOKUP(J33,Po_1_km_marche,2))</f>
      </c>
      <c r="L33" s="294"/>
      <c r="M33" s="291">
        <f>IF(ISBLANK(L33),"",VLOOKUP(L33,Po_Longueur,2))</f>
      </c>
      <c r="N33" s="294">
        <v>578</v>
      </c>
      <c r="O33" s="291">
        <f>IF(ISBLANK(N33),"",VLOOKUP(N33,Po_Triple_saut,2))</f>
        <v>12</v>
      </c>
      <c r="P33" s="294"/>
      <c r="Q33" s="291">
        <f>IF(ISBLANK(P33),"",VLOOKUP(P33,Po_Hauteur,2))</f>
      </c>
      <c r="R33" s="294"/>
      <c r="S33" s="368">
        <f>IF(ISBLANK(R33),"",VLOOKUP(R33,Po_Perche,2))</f>
      </c>
      <c r="T33" s="294"/>
      <c r="U33" s="291">
        <f>IF(ISBLANK(T33),"",VLOOKUP(T33,Po_Poids,2))</f>
      </c>
      <c r="V33" s="199">
        <f t="shared" si="0"/>
        <v>3</v>
      </c>
      <c r="W33" s="192">
        <f t="shared" si="1"/>
        <v>35</v>
      </c>
      <c r="X33" s="218">
        <v>26</v>
      </c>
      <c r="Y33" s="90"/>
      <c r="Z33" s="131">
        <f t="shared" si="2"/>
      </c>
      <c r="AA33" s="130">
        <f t="shared" si="3"/>
      </c>
      <c r="AB33" s="130">
        <f t="shared" si="4"/>
      </c>
      <c r="AC33" s="130">
        <f t="shared" si="5"/>
      </c>
      <c r="AD33" s="130">
        <f t="shared" si="6"/>
      </c>
      <c r="AE33" s="130">
        <f t="shared" si="7"/>
      </c>
      <c r="AF33" s="130">
        <f t="shared" si="8"/>
      </c>
      <c r="AG33" s="130">
        <f t="shared" si="9"/>
      </c>
      <c r="AH33" s="130">
        <f t="shared" si="10"/>
      </c>
      <c r="AI33" s="130">
        <f t="shared" si="11"/>
      </c>
      <c r="AJ33" s="130">
        <f t="shared" si="12"/>
      </c>
      <c r="AK33" s="130">
        <f t="shared" si="13"/>
      </c>
      <c r="AL33" s="130">
        <f t="shared" si="14"/>
      </c>
      <c r="AM33" s="130">
        <f t="shared" si="15"/>
        <v>35</v>
      </c>
      <c r="AN33" s="130">
        <f t="shared" si="16"/>
      </c>
      <c r="AO33" s="130">
        <f t="shared" si="17"/>
      </c>
      <c r="AP33" s="130">
        <f t="shared" si="18"/>
      </c>
      <c r="AQ33" s="130">
        <f t="shared" si="19"/>
      </c>
      <c r="AR33" s="130">
        <f t="shared" si="20"/>
      </c>
      <c r="AS33" s="173">
        <f t="shared" si="21"/>
      </c>
    </row>
    <row r="34" spans="1:45" s="295" customFormat="1" ht="12.75">
      <c r="A34" s="349" t="s">
        <v>442</v>
      </c>
      <c r="B34" s="349" t="s">
        <v>240</v>
      </c>
      <c r="C34" s="345" t="s">
        <v>78</v>
      </c>
      <c r="D34" s="290">
        <v>96</v>
      </c>
      <c r="E34" s="291">
        <f>IF(ISBLANK(D34),"",VLOOKUP(D34,Po_50_m,2))</f>
        <v>11</v>
      </c>
      <c r="F34" s="292"/>
      <c r="G34" s="217">
        <f>IF(ISBLANK(F34),"",VLOOKUP(F34,Po_50_m_H.,2))</f>
      </c>
      <c r="H34" s="293">
        <v>4372</v>
      </c>
      <c r="I34" s="222">
        <f>IF(ISBLANK(H34),"",VLOOKUP(H34,Po_1000_m,2))</f>
        <v>10</v>
      </c>
      <c r="J34" s="293"/>
      <c r="K34" s="291">
        <f>IF(ISBLANK(J34),"",VLOOKUP(J34,Po_1_km_marche,2))</f>
      </c>
      <c r="L34" s="294"/>
      <c r="M34" s="291">
        <f>IF(ISBLANK(L34),"",VLOOKUP(L34,Po_Longueur,2))</f>
      </c>
      <c r="N34" s="294">
        <v>608</v>
      </c>
      <c r="O34" s="291">
        <f>IF(ISBLANK(N34),"",VLOOKUP(N34,Po_Triple_saut,2))</f>
        <v>14</v>
      </c>
      <c r="P34" s="294"/>
      <c r="Q34" s="291">
        <f>IF(ISBLANK(P34),"",VLOOKUP(P34,Po_Hauteur,2))</f>
      </c>
      <c r="R34" s="294"/>
      <c r="S34" s="368">
        <f>IF(ISBLANK(R34),"",VLOOKUP(R34,Po_Perche,2))</f>
      </c>
      <c r="T34" s="294"/>
      <c r="U34" s="291">
        <f>IF(ISBLANK(T34),"",VLOOKUP(T34,Po_Poids,2))</f>
      </c>
      <c r="V34" s="199">
        <f t="shared" si="0"/>
        <v>3</v>
      </c>
      <c r="W34" s="192">
        <f t="shared" si="1"/>
        <v>35</v>
      </c>
      <c r="X34" s="218">
        <v>26</v>
      </c>
      <c r="Y34" s="90"/>
      <c r="Z34" s="131">
        <f t="shared" si="2"/>
      </c>
      <c r="AA34" s="130">
        <f t="shared" si="3"/>
      </c>
      <c r="AB34" s="130">
        <f t="shared" si="4"/>
      </c>
      <c r="AC34" s="130">
        <f t="shared" si="5"/>
      </c>
      <c r="AD34" s="130">
        <f t="shared" si="6"/>
      </c>
      <c r="AE34" s="130">
        <f t="shared" si="7"/>
      </c>
      <c r="AF34" s="130">
        <f t="shared" si="8"/>
      </c>
      <c r="AG34" s="130">
        <f t="shared" si="9"/>
      </c>
      <c r="AH34" s="130">
        <f t="shared" si="10"/>
      </c>
      <c r="AI34" s="130">
        <f t="shared" si="11"/>
      </c>
      <c r="AJ34" s="130">
        <f t="shared" si="12"/>
      </c>
      <c r="AK34" s="130">
        <f t="shared" si="13"/>
        <v>35</v>
      </c>
      <c r="AL34" s="130">
        <f t="shared" si="14"/>
      </c>
      <c r="AM34" s="130">
        <f t="shared" si="15"/>
      </c>
      <c r="AN34" s="130">
        <f t="shared" si="16"/>
      </c>
      <c r="AO34" s="130">
        <f t="shared" si="17"/>
      </c>
      <c r="AP34" s="130">
        <f t="shared" si="18"/>
      </c>
      <c r="AQ34" s="130">
        <f t="shared" si="19"/>
      </c>
      <c r="AR34" s="130">
        <f t="shared" si="20"/>
      </c>
      <c r="AS34" s="173">
        <f t="shared" si="21"/>
      </c>
    </row>
    <row r="35" spans="1:45" s="295" customFormat="1" ht="12.75">
      <c r="A35" s="348" t="s">
        <v>510</v>
      </c>
      <c r="B35" s="348" t="s">
        <v>511</v>
      </c>
      <c r="C35" s="348" t="s">
        <v>63</v>
      </c>
      <c r="D35" s="290"/>
      <c r="E35" s="291">
        <f>IF(ISBLANK(D35),"",VLOOKUP(D35,Po_50_m,2))</f>
      </c>
      <c r="F35" s="292">
        <v>112</v>
      </c>
      <c r="G35" s="217">
        <f>IF(ISBLANK(F35),"",VLOOKUP(F35,Po_50_m_H.,2))</f>
        <v>16</v>
      </c>
      <c r="H35" s="293">
        <v>4226</v>
      </c>
      <c r="I35" s="222">
        <f>IF(ISBLANK(H35),"",VLOOKUP(H35,Po_1000_m,2))</f>
        <v>11</v>
      </c>
      <c r="J35" s="293"/>
      <c r="K35" s="291">
        <f>IF(ISBLANK(J35),"",VLOOKUP(J35,Po_1_km_marche,2))</f>
      </c>
      <c r="L35" s="294"/>
      <c r="M35" s="291">
        <f>IF(ISBLANK(L35),"",VLOOKUP(L35,Po_Longueur,2))</f>
      </c>
      <c r="N35" s="294">
        <v>497</v>
      </c>
      <c r="O35" s="291">
        <f>IF(ISBLANK(N35),"",VLOOKUP(N35,Po_Triple_saut,2))</f>
        <v>8</v>
      </c>
      <c r="P35" s="294"/>
      <c r="Q35" s="291">
        <f>IF(ISBLANK(P35),"",VLOOKUP(P35,Po_Hauteur,2))</f>
      </c>
      <c r="R35" s="294"/>
      <c r="S35" s="368">
        <f>IF(ISBLANK(R35),"",VLOOKUP(R35,Po_Perche,2))</f>
      </c>
      <c r="T35" s="294"/>
      <c r="U35" s="291">
        <f>IF(ISBLANK(T35),"",VLOOKUP(T35,Po_Poids,2))</f>
      </c>
      <c r="V35" s="199">
        <f t="shared" si="0"/>
        <v>3</v>
      </c>
      <c r="W35" s="192">
        <f t="shared" si="1"/>
        <v>35</v>
      </c>
      <c r="X35" s="218">
        <v>26</v>
      </c>
      <c r="Y35" s="90"/>
      <c r="Z35" s="131">
        <f t="shared" si="2"/>
      </c>
      <c r="AA35" s="130">
        <f t="shared" si="3"/>
      </c>
      <c r="AB35" s="130">
        <f t="shared" si="4"/>
      </c>
      <c r="AC35" s="130">
        <f t="shared" si="5"/>
      </c>
      <c r="AD35" s="130">
        <f t="shared" si="6"/>
      </c>
      <c r="AE35" s="130">
        <f t="shared" si="7"/>
      </c>
      <c r="AF35" s="130">
        <f t="shared" si="8"/>
      </c>
      <c r="AG35" s="130">
        <f t="shared" si="9"/>
      </c>
      <c r="AH35" s="130">
        <f t="shared" si="10"/>
      </c>
      <c r="AI35" s="130">
        <f t="shared" si="11"/>
      </c>
      <c r="AJ35" s="130">
        <f t="shared" si="12"/>
      </c>
      <c r="AK35" s="130">
        <f t="shared" si="13"/>
      </c>
      <c r="AL35" s="130">
        <f t="shared" si="14"/>
        <v>35</v>
      </c>
      <c r="AM35" s="130">
        <f t="shared" si="15"/>
      </c>
      <c r="AN35" s="130">
        <f t="shared" si="16"/>
      </c>
      <c r="AO35" s="130">
        <f t="shared" si="17"/>
      </c>
      <c r="AP35" s="130">
        <f t="shared" si="18"/>
      </c>
      <c r="AQ35" s="130">
        <f t="shared" si="19"/>
      </c>
      <c r="AR35" s="130">
        <f t="shared" si="20"/>
      </c>
      <c r="AS35" s="173">
        <f t="shared" si="21"/>
      </c>
    </row>
    <row r="36" spans="1:45" s="90" customFormat="1" ht="15" customHeight="1">
      <c r="A36" s="348" t="s">
        <v>733</v>
      </c>
      <c r="B36" s="348" t="s">
        <v>734</v>
      </c>
      <c r="C36" s="345" t="s">
        <v>44</v>
      </c>
      <c r="D36" s="418">
        <v>90</v>
      </c>
      <c r="E36" s="420">
        <f>IF(ISBLANK(D36),"",VLOOKUP(D36,Po_50_m,2))</f>
        <v>13</v>
      </c>
      <c r="F36" s="421"/>
      <c r="G36" s="422">
        <f>IF(ISBLANK(F36),"",VLOOKUP(F36,Po_50_m_H.,2))</f>
      </c>
      <c r="H36" s="423">
        <v>4120</v>
      </c>
      <c r="I36" s="422">
        <f>IF(ISBLANK(H36),"",VLOOKUP(H36,Po_1000_m,2))</f>
        <v>13</v>
      </c>
      <c r="J36" s="423"/>
      <c r="K36" s="420">
        <f>IF(ISBLANK(J36),"",VLOOKUP(J36,Po_1_km_marche,2))</f>
      </c>
      <c r="L36" s="425"/>
      <c r="M36" s="420">
        <f>IF(ISBLANK(L36),"",VLOOKUP(L36,Po_Longueur,2))</f>
      </c>
      <c r="N36" s="425"/>
      <c r="O36" s="420">
        <f>IF(ISBLANK(N36),"",VLOOKUP(N36,Po_Triple_saut,2))</f>
      </c>
      <c r="P36" s="425"/>
      <c r="Q36" s="420">
        <f>IF(ISBLANK(P36),"",VLOOKUP(P36,Po_Hauteur,2))</f>
      </c>
      <c r="R36" s="425"/>
      <c r="S36" s="420">
        <f>IF(ISBLANK(R36),"",VLOOKUP(R36,Po_Perche,2))</f>
      </c>
      <c r="T36" s="425">
        <v>448</v>
      </c>
      <c r="U36" s="420">
        <f>IF(ISBLANK(T36),"",VLOOKUP(T36,Po_Poids,2))</f>
        <v>9</v>
      </c>
      <c r="V36" s="225">
        <f t="shared" si="0"/>
        <v>3</v>
      </c>
      <c r="W36" s="192">
        <f t="shared" si="1"/>
        <v>35</v>
      </c>
      <c r="X36" s="218">
        <v>26</v>
      </c>
      <c r="Z36" s="131">
        <f t="shared" si="2"/>
      </c>
      <c r="AA36" s="130">
        <f t="shared" si="3"/>
      </c>
      <c r="AB36" s="130">
        <f t="shared" si="4"/>
        <v>35</v>
      </c>
      <c r="AC36" s="130">
        <f t="shared" si="5"/>
      </c>
      <c r="AD36" s="130">
        <f t="shared" si="6"/>
      </c>
      <c r="AE36" s="130">
        <f t="shared" si="7"/>
      </c>
      <c r="AF36" s="130">
        <f t="shared" si="8"/>
      </c>
      <c r="AG36" s="130">
        <f t="shared" si="9"/>
      </c>
      <c r="AH36" s="130">
        <f t="shared" si="10"/>
      </c>
      <c r="AI36" s="130">
        <f t="shared" si="11"/>
      </c>
      <c r="AJ36" s="130">
        <f t="shared" si="12"/>
      </c>
      <c r="AK36" s="130">
        <f t="shared" si="13"/>
      </c>
      <c r="AL36" s="130">
        <f t="shared" si="14"/>
      </c>
      <c r="AM36" s="130">
        <f t="shared" si="15"/>
      </c>
      <c r="AN36" s="130">
        <f t="shared" si="16"/>
      </c>
      <c r="AO36" s="130">
        <f t="shared" si="17"/>
      </c>
      <c r="AP36" s="130">
        <f t="shared" si="18"/>
      </c>
      <c r="AQ36" s="130">
        <f t="shared" si="19"/>
      </c>
      <c r="AR36" s="130">
        <f t="shared" si="20"/>
      </c>
      <c r="AS36" s="173">
        <f t="shared" si="21"/>
      </c>
    </row>
    <row r="37" spans="1:45" s="90" customFormat="1" ht="15" customHeight="1">
      <c r="A37" s="329" t="s">
        <v>104</v>
      </c>
      <c r="B37" s="329" t="s">
        <v>249</v>
      </c>
      <c r="C37" s="348" t="s">
        <v>48</v>
      </c>
      <c r="D37" s="290">
        <v>88</v>
      </c>
      <c r="E37" s="291">
        <f>IF(ISBLANK(D37),"",VLOOKUP(D37,Po_50_m,2))</f>
        <v>14</v>
      </c>
      <c r="F37" s="292"/>
      <c r="G37" s="217">
        <f>IF(ISBLANK(F37),"",VLOOKUP(F37,Po_50_m_H.,2))</f>
      </c>
      <c r="H37" s="293">
        <v>4417</v>
      </c>
      <c r="I37" s="222">
        <f>IF(ISBLANK(H37),"",VLOOKUP(H37,Po_1000_m,2))</f>
        <v>9</v>
      </c>
      <c r="J37" s="293"/>
      <c r="K37" s="291">
        <f>IF(ISBLANK(J37),"",VLOOKUP(J37,Po_1_km_marche,2))</f>
      </c>
      <c r="L37" s="294"/>
      <c r="M37" s="291">
        <f>IF(ISBLANK(L37),"",VLOOKUP(L37,Po_Longueur,2))</f>
      </c>
      <c r="N37" s="294"/>
      <c r="O37" s="291">
        <f>IF(ISBLANK(N37),"",VLOOKUP(N37,Po_Triple_saut,2))</f>
      </c>
      <c r="P37" s="294">
        <v>90</v>
      </c>
      <c r="Q37" s="291">
        <f>IF(ISBLANK(P37),"",VLOOKUP(P37,Po_Hauteur,2))</f>
        <v>11</v>
      </c>
      <c r="R37" s="294"/>
      <c r="S37" s="368">
        <f>IF(ISBLANK(R37),"",VLOOKUP(R37,Po_Perche,2))</f>
      </c>
      <c r="T37" s="294"/>
      <c r="U37" s="291">
        <f>IF(ISBLANK(T37),"",VLOOKUP(T37,Po_Poids,2))</f>
      </c>
      <c r="V37" s="199">
        <f aca="true" t="shared" si="22" ref="V37:V68">IF(ISBLANK(C37),"",COUNTA(D37,F37,H37,J37,L37,N37,P37,R37,T37))</f>
        <v>3</v>
      </c>
      <c r="W37" s="192">
        <f aca="true" t="shared" si="23" ref="W37:W68">SUM(U37,S37,Q37,O37,M37,K37,I37,G37,E37)</f>
        <v>34</v>
      </c>
      <c r="X37" s="218">
        <v>33</v>
      </c>
      <c r="Z37" s="131">
        <f aca="true" t="shared" si="24" ref="Z37:Z68">IF($Z$3&lt;&gt;(C37),"",W37)</f>
      </c>
      <c r="AA37" s="130">
        <f aca="true" t="shared" si="25" ref="AA37:AA68">IF($AA$3&lt;&gt;(C37),"",W37)</f>
      </c>
      <c r="AB37" s="130">
        <f aca="true" t="shared" si="26" ref="AB37:AB68">IF($AB$3&lt;&gt;(C37),"",W37)</f>
      </c>
      <c r="AC37" s="130">
        <f aca="true" t="shared" si="27" ref="AC37:AC68">IF($AC$3&lt;&gt;(C37),"",W37)</f>
      </c>
      <c r="AD37" s="130">
        <f aca="true" t="shared" si="28" ref="AD37:AD68">IF($AD$3&lt;&gt;(C37),"",W37)</f>
      </c>
      <c r="AE37" s="130">
        <f aca="true" t="shared" si="29" ref="AE37:AE68">IF($AE$3&lt;&gt;(C37),"",W37)</f>
      </c>
      <c r="AF37" s="130">
        <f aca="true" t="shared" si="30" ref="AF37:AF68">IF($AF$3&lt;&gt;(C37),"",W37)</f>
      </c>
      <c r="AG37" s="130">
        <f aca="true" t="shared" si="31" ref="AG37:AG68">IF($AG$3&lt;&gt;(C37),"",W37)</f>
      </c>
      <c r="AH37" s="130">
        <f aca="true" t="shared" si="32" ref="AH37:AH68">IF($AH$3&lt;&gt;(C37),"",W37)</f>
      </c>
      <c r="AI37" s="130">
        <f aca="true" t="shared" si="33" ref="AI37:AI68">IF($AI$3&lt;&gt;(C37),"",W37)</f>
      </c>
      <c r="AJ37" s="130">
        <f aca="true" t="shared" si="34" ref="AJ37:AJ68">IF($AJ$3&lt;&gt;(C37),"",W37)</f>
      </c>
      <c r="AK37" s="130">
        <f aca="true" t="shared" si="35" ref="AK37:AK68">IF($AK$3&lt;&gt;(C37),"",W37)</f>
      </c>
      <c r="AL37" s="130">
        <f aca="true" t="shared" si="36" ref="AL37:AL68">IF($AL$3&lt;&gt;(C37),"",W37)</f>
      </c>
      <c r="AM37" s="130">
        <f aca="true" t="shared" si="37" ref="AM37:AM68">IF($AM$3&lt;&gt;(C37),"",W37)</f>
      </c>
      <c r="AN37" s="130">
        <f aca="true" t="shared" si="38" ref="AN37:AN68">IF($AN$3&lt;&gt;(C37),"",W37)</f>
      </c>
      <c r="AO37" s="130">
        <f aca="true" t="shared" si="39" ref="AO37:AO68">IF($AO$3&lt;&gt;(C37),"",W37)</f>
        <v>34</v>
      </c>
      <c r="AP37" s="130">
        <f aca="true" t="shared" si="40" ref="AP37:AP68">IF($AP$3&lt;&gt;(C37),"",W37)</f>
      </c>
      <c r="AQ37" s="130">
        <f aca="true" t="shared" si="41" ref="AQ37:AQ68">IF($AQ$3&lt;&gt;(C37),"",W37)</f>
      </c>
      <c r="AR37" s="130">
        <f aca="true" t="shared" si="42" ref="AR37:AR68">IF($AR$3&lt;&gt;(C37),"",W37)</f>
      </c>
      <c r="AS37" s="173">
        <f aca="true" t="shared" si="43" ref="AS37:AS68">IF($AS$3&lt;&gt;(C37),"",W37)</f>
      </c>
    </row>
    <row r="38" spans="1:45" s="90" customFormat="1" ht="15" customHeight="1">
      <c r="A38" s="348" t="s">
        <v>715</v>
      </c>
      <c r="B38" s="348" t="s">
        <v>262</v>
      </c>
      <c r="C38" s="345" t="s">
        <v>58</v>
      </c>
      <c r="D38" s="290"/>
      <c r="E38" s="291">
        <f>IF(ISBLANK(D38),"",VLOOKUP(D38,Po_50_m,2))</f>
      </c>
      <c r="F38" s="292">
        <v>114</v>
      </c>
      <c r="G38" s="217">
        <f>IF(ISBLANK(F38),"",VLOOKUP(F38,Po_50_m_H.,2))</f>
        <v>16</v>
      </c>
      <c r="H38" s="293">
        <v>4535</v>
      </c>
      <c r="I38" s="222">
        <f>IF(ISBLANK(H38),"",VLOOKUP(H38,Po_1000_m,2))</f>
        <v>8</v>
      </c>
      <c r="J38" s="293"/>
      <c r="K38" s="291">
        <f>IF(ISBLANK(J38),"",VLOOKUP(J38,Po_1_km_marche,2))</f>
      </c>
      <c r="L38" s="294"/>
      <c r="M38" s="291">
        <f>IF(ISBLANK(L38),"",VLOOKUP(L38,Po_Longueur,2))</f>
      </c>
      <c r="N38" s="294">
        <v>528</v>
      </c>
      <c r="O38" s="291">
        <f>IF(ISBLANK(N38),"",VLOOKUP(N38,Po_Triple_saut,2))</f>
        <v>10</v>
      </c>
      <c r="P38" s="294"/>
      <c r="Q38" s="291">
        <f>IF(ISBLANK(P38),"",VLOOKUP(P38,Po_Hauteur,2))</f>
      </c>
      <c r="R38" s="294"/>
      <c r="S38" s="368">
        <f>IF(ISBLANK(R38),"",VLOOKUP(R38,Po_Perche,2))</f>
      </c>
      <c r="T38" s="294"/>
      <c r="U38" s="291">
        <f>IF(ISBLANK(T38),"",VLOOKUP(T38,Po_Poids,2))</f>
      </c>
      <c r="V38" s="199">
        <f t="shared" si="22"/>
        <v>3</v>
      </c>
      <c r="W38" s="192">
        <f t="shared" si="23"/>
        <v>34</v>
      </c>
      <c r="X38" s="218">
        <v>33</v>
      </c>
      <c r="Z38" s="131">
        <f t="shared" si="24"/>
      </c>
      <c r="AA38" s="130">
        <f t="shared" si="25"/>
      </c>
      <c r="AB38" s="130">
        <f t="shared" si="26"/>
      </c>
      <c r="AC38" s="130">
        <f t="shared" si="27"/>
      </c>
      <c r="AD38" s="130">
        <f t="shared" si="28"/>
      </c>
      <c r="AE38" s="130">
        <f t="shared" si="29"/>
      </c>
      <c r="AF38" s="130">
        <f t="shared" si="30"/>
      </c>
      <c r="AG38" s="130">
        <f t="shared" si="31"/>
      </c>
      <c r="AH38" s="130">
        <f t="shared" si="32"/>
      </c>
      <c r="AI38" s="130">
        <f t="shared" si="33"/>
      </c>
      <c r="AJ38" s="130">
        <f t="shared" si="34"/>
      </c>
      <c r="AK38" s="130">
        <f t="shared" si="35"/>
      </c>
      <c r="AL38" s="130">
        <f t="shared" si="36"/>
      </c>
      <c r="AM38" s="130">
        <f t="shared" si="37"/>
        <v>34</v>
      </c>
      <c r="AN38" s="130">
        <f t="shared" si="38"/>
      </c>
      <c r="AO38" s="130">
        <f t="shared" si="39"/>
      </c>
      <c r="AP38" s="130">
        <f t="shared" si="40"/>
      </c>
      <c r="AQ38" s="130">
        <f t="shared" si="41"/>
      </c>
      <c r="AR38" s="130">
        <f t="shared" si="42"/>
      </c>
      <c r="AS38" s="173">
        <f t="shared" si="43"/>
      </c>
    </row>
    <row r="39" spans="1:45" s="90" customFormat="1" ht="15" customHeight="1">
      <c r="A39" s="329" t="s">
        <v>381</v>
      </c>
      <c r="B39" s="329" t="s">
        <v>213</v>
      </c>
      <c r="C39" s="348" t="s">
        <v>48</v>
      </c>
      <c r="D39" s="290">
        <v>94</v>
      </c>
      <c r="E39" s="291">
        <f>IF(ISBLANK(D39),"",VLOOKUP(D39,Po_50_m,2))</f>
        <v>12</v>
      </c>
      <c r="F39" s="292"/>
      <c r="G39" s="217">
        <f>IF(ISBLANK(F39),"",VLOOKUP(F39,Po_50_m_H.,2))</f>
      </c>
      <c r="H39" s="293">
        <v>5273</v>
      </c>
      <c r="I39" s="222">
        <f>IF(ISBLANK(H39),"",VLOOKUP(H39,Po_1000_m,2))</f>
        <v>4</v>
      </c>
      <c r="J39" s="293"/>
      <c r="K39" s="291">
        <f>IF(ISBLANK(J39),"",VLOOKUP(J39,Po_1_km_marche,2))</f>
      </c>
      <c r="L39" s="294"/>
      <c r="M39" s="291">
        <f>IF(ISBLANK(L39),"",VLOOKUP(L39,Po_Longueur,2))</f>
      </c>
      <c r="N39" s="294">
        <v>674</v>
      </c>
      <c r="O39" s="291">
        <f>IF(ISBLANK(N39),"",VLOOKUP(N39,Po_Triple_saut,2))</f>
        <v>17</v>
      </c>
      <c r="P39" s="294"/>
      <c r="Q39" s="291">
        <f>IF(ISBLANK(P39),"",VLOOKUP(P39,Po_Hauteur,2))</f>
      </c>
      <c r="R39" s="294"/>
      <c r="S39" s="368">
        <f>IF(ISBLANK(R39),"",VLOOKUP(R39,Po_Perche,2))</f>
      </c>
      <c r="T39" s="294"/>
      <c r="U39" s="291">
        <f>IF(ISBLANK(T39),"",VLOOKUP(T39,Po_Poids,2))</f>
      </c>
      <c r="V39" s="199">
        <f t="shared" si="22"/>
        <v>3</v>
      </c>
      <c r="W39" s="192">
        <f t="shared" si="23"/>
        <v>33</v>
      </c>
      <c r="X39" s="218">
        <v>35</v>
      </c>
      <c r="Z39" s="131">
        <f t="shared" si="24"/>
      </c>
      <c r="AA39" s="130">
        <f t="shared" si="25"/>
      </c>
      <c r="AB39" s="130">
        <f t="shared" si="26"/>
      </c>
      <c r="AC39" s="130">
        <f t="shared" si="27"/>
      </c>
      <c r="AD39" s="130">
        <f t="shared" si="28"/>
      </c>
      <c r="AE39" s="130">
        <f t="shared" si="29"/>
      </c>
      <c r="AF39" s="130">
        <f t="shared" si="30"/>
      </c>
      <c r="AG39" s="130">
        <f t="shared" si="31"/>
      </c>
      <c r="AH39" s="130">
        <f t="shared" si="32"/>
      </c>
      <c r="AI39" s="130">
        <f t="shared" si="33"/>
      </c>
      <c r="AJ39" s="130">
        <f t="shared" si="34"/>
      </c>
      <c r="AK39" s="130">
        <f t="shared" si="35"/>
      </c>
      <c r="AL39" s="130">
        <f t="shared" si="36"/>
      </c>
      <c r="AM39" s="130">
        <f t="shared" si="37"/>
      </c>
      <c r="AN39" s="130">
        <f t="shared" si="38"/>
      </c>
      <c r="AO39" s="130">
        <f t="shared" si="39"/>
        <v>33</v>
      </c>
      <c r="AP39" s="130">
        <f t="shared" si="40"/>
      </c>
      <c r="AQ39" s="130">
        <f t="shared" si="41"/>
      </c>
      <c r="AR39" s="130">
        <f t="shared" si="42"/>
      </c>
      <c r="AS39" s="173">
        <f t="shared" si="43"/>
      </c>
    </row>
    <row r="40" spans="1:45" s="90" customFormat="1" ht="15" customHeight="1">
      <c r="A40" s="348" t="s">
        <v>195</v>
      </c>
      <c r="B40" s="348" t="s">
        <v>196</v>
      </c>
      <c r="C40" s="345" t="s">
        <v>74</v>
      </c>
      <c r="D40" s="290"/>
      <c r="E40" s="291">
        <f>IF(ISBLANK(D40),"",VLOOKUP(D40,Po_50_m,2))</f>
      </c>
      <c r="F40" s="292">
        <v>119</v>
      </c>
      <c r="G40" s="217">
        <f>IF(ISBLANK(F40),"",VLOOKUP(F40,Po_50_m_H.,2))</f>
        <v>14</v>
      </c>
      <c r="H40" s="293">
        <v>5020</v>
      </c>
      <c r="I40" s="222">
        <f>IF(ISBLANK(H40),"",VLOOKUP(H40,Po_1000_m,2))</f>
        <v>7</v>
      </c>
      <c r="J40" s="293"/>
      <c r="K40" s="291">
        <f>IF(ISBLANK(J40),"",VLOOKUP(J40,Po_1_km_marche,2))</f>
      </c>
      <c r="L40" s="294"/>
      <c r="M40" s="291">
        <f>IF(ISBLANK(L40),"",VLOOKUP(L40,Po_Longueur,2))</f>
      </c>
      <c r="N40" s="294">
        <v>569</v>
      </c>
      <c r="O40" s="291">
        <f>IF(ISBLANK(N40),"",VLOOKUP(N40,Po_Triple_saut,2))</f>
        <v>12</v>
      </c>
      <c r="P40" s="294"/>
      <c r="Q40" s="291">
        <f>IF(ISBLANK(P40),"",VLOOKUP(P40,Po_Hauteur,2))</f>
      </c>
      <c r="R40" s="294"/>
      <c r="S40" s="368">
        <f>IF(ISBLANK(R40),"",VLOOKUP(R40,Po_Perche,2))</f>
      </c>
      <c r="T40" s="294"/>
      <c r="U40" s="291">
        <f>IF(ISBLANK(T40),"",VLOOKUP(T40,Po_Poids,2))</f>
      </c>
      <c r="V40" s="199">
        <f t="shared" si="22"/>
        <v>3</v>
      </c>
      <c r="W40" s="192">
        <f t="shared" si="23"/>
        <v>33</v>
      </c>
      <c r="X40" s="218">
        <v>35</v>
      </c>
      <c r="Z40" s="131">
        <f t="shared" si="24"/>
      </c>
      <c r="AA40" s="130">
        <f t="shared" si="25"/>
      </c>
      <c r="AB40" s="130">
        <f t="shared" si="26"/>
      </c>
      <c r="AC40" s="130">
        <f t="shared" si="27"/>
      </c>
      <c r="AD40" s="130">
        <f t="shared" si="28"/>
      </c>
      <c r="AE40" s="130">
        <f t="shared" si="29"/>
      </c>
      <c r="AF40" s="130">
        <f t="shared" si="30"/>
      </c>
      <c r="AG40" s="130">
        <f t="shared" si="31"/>
      </c>
      <c r="AH40" s="130">
        <f t="shared" si="32"/>
      </c>
      <c r="AI40" s="130">
        <f t="shared" si="33"/>
      </c>
      <c r="AJ40" s="130">
        <f t="shared" si="34"/>
        <v>33</v>
      </c>
      <c r="AK40" s="130">
        <f t="shared" si="35"/>
      </c>
      <c r="AL40" s="130">
        <f t="shared" si="36"/>
      </c>
      <c r="AM40" s="130">
        <f t="shared" si="37"/>
      </c>
      <c r="AN40" s="130">
        <f t="shared" si="38"/>
      </c>
      <c r="AO40" s="130">
        <f t="shared" si="39"/>
      </c>
      <c r="AP40" s="130">
        <f t="shared" si="40"/>
      </c>
      <c r="AQ40" s="130">
        <f t="shared" si="41"/>
      </c>
      <c r="AR40" s="130">
        <f t="shared" si="42"/>
      </c>
      <c r="AS40" s="173">
        <f t="shared" si="43"/>
      </c>
    </row>
    <row r="41" spans="1:45" s="90" customFormat="1" ht="15" customHeight="1">
      <c r="A41" s="329" t="s">
        <v>383</v>
      </c>
      <c r="B41" s="329" t="s">
        <v>160</v>
      </c>
      <c r="C41" s="345" t="s">
        <v>48</v>
      </c>
      <c r="D41" s="290">
        <v>93</v>
      </c>
      <c r="E41" s="291">
        <f>IF(ISBLANK(D41),"",VLOOKUP(D41,Po_50_m,2))</f>
        <v>12</v>
      </c>
      <c r="F41" s="292"/>
      <c r="G41" s="217">
        <f>IF(ISBLANK(F41),"",VLOOKUP(F41,Po_50_m_H.,2))</f>
      </c>
      <c r="H41" s="293">
        <v>5351</v>
      </c>
      <c r="I41" s="222">
        <f>IF(ISBLANK(H41),"",VLOOKUP(H41,Po_1000_m,2))</f>
        <v>3</v>
      </c>
      <c r="J41" s="293"/>
      <c r="K41" s="291">
        <f>IF(ISBLANK(J41),"",VLOOKUP(J41,Po_1_km_marche,2))</f>
      </c>
      <c r="L41" s="294"/>
      <c r="M41" s="291">
        <f>IF(ISBLANK(L41),"",VLOOKUP(L41,Po_Longueur,2))</f>
      </c>
      <c r="N41" s="294">
        <v>652</v>
      </c>
      <c r="O41" s="291">
        <f>IF(ISBLANK(N41),"",VLOOKUP(N41,Po_Triple_saut,2))</f>
        <v>16</v>
      </c>
      <c r="P41" s="294"/>
      <c r="Q41" s="291">
        <f>IF(ISBLANK(P41),"",VLOOKUP(P41,Po_Hauteur,2))</f>
      </c>
      <c r="R41" s="294"/>
      <c r="S41" s="368">
        <f>IF(ISBLANK(R41),"",VLOOKUP(R41,Po_Perche,2))</f>
      </c>
      <c r="T41" s="294"/>
      <c r="U41" s="291">
        <f>IF(ISBLANK(T41),"",VLOOKUP(T41,Po_Poids,2))</f>
      </c>
      <c r="V41" s="199">
        <f t="shared" si="22"/>
        <v>3</v>
      </c>
      <c r="W41" s="192">
        <f t="shared" si="23"/>
        <v>31</v>
      </c>
      <c r="X41" s="218">
        <v>37</v>
      </c>
      <c r="Z41" s="131">
        <f t="shared" si="24"/>
      </c>
      <c r="AA41" s="130">
        <f t="shared" si="25"/>
      </c>
      <c r="AB41" s="130">
        <f t="shared" si="26"/>
      </c>
      <c r="AC41" s="130">
        <f t="shared" si="27"/>
      </c>
      <c r="AD41" s="130">
        <f t="shared" si="28"/>
      </c>
      <c r="AE41" s="130">
        <f t="shared" si="29"/>
      </c>
      <c r="AF41" s="130">
        <f t="shared" si="30"/>
      </c>
      <c r="AG41" s="130">
        <f t="shared" si="31"/>
      </c>
      <c r="AH41" s="130">
        <f t="shared" si="32"/>
      </c>
      <c r="AI41" s="130">
        <f t="shared" si="33"/>
      </c>
      <c r="AJ41" s="130">
        <f t="shared" si="34"/>
      </c>
      <c r="AK41" s="130">
        <f t="shared" si="35"/>
      </c>
      <c r="AL41" s="130">
        <f t="shared" si="36"/>
      </c>
      <c r="AM41" s="130">
        <f t="shared" si="37"/>
      </c>
      <c r="AN41" s="130">
        <f t="shared" si="38"/>
      </c>
      <c r="AO41" s="130">
        <f t="shared" si="39"/>
        <v>31</v>
      </c>
      <c r="AP41" s="130">
        <f t="shared" si="40"/>
      </c>
      <c r="AQ41" s="130">
        <f t="shared" si="41"/>
      </c>
      <c r="AR41" s="130">
        <f t="shared" si="42"/>
      </c>
      <c r="AS41" s="173">
        <f t="shared" si="43"/>
      </c>
    </row>
    <row r="42" spans="1:45" s="90" customFormat="1" ht="15" customHeight="1">
      <c r="A42" s="329" t="s">
        <v>799</v>
      </c>
      <c r="B42" s="329" t="s">
        <v>800</v>
      </c>
      <c r="C42" s="348" t="s">
        <v>48</v>
      </c>
      <c r="D42" s="290"/>
      <c r="E42" s="291">
        <f>IF(ISBLANK(D42),"",VLOOKUP(D42,Po_50_m,2))</f>
      </c>
      <c r="F42" s="292">
        <v>125</v>
      </c>
      <c r="G42" s="217">
        <f>IF(ISBLANK(F42),"",VLOOKUP(F42,Po_50_m_H.,2))</f>
        <v>13</v>
      </c>
      <c r="H42" s="293">
        <v>5084</v>
      </c>
      <c r="I42" s="222">
        <f>IF(ISBLANK(H42),"",VLOOKUP(H42,Po_1000_m,2))</f>
        <v>6</v>
      </c>
      <c r="J42" s="293"/>
      <c r="K42" s="291">
        <f>IF(ISBLANK(J42),"",VLOOKUP(J42,Po_1_km_marche,2))</f>
      </c>
      <c r="L42" s="294"/>
      <c r="M42" s="291">
        <f>IF(ISBLANK(L42),"",VLOOKUP(L42,Po_Longueur,2))</f>
      </c>
      <c r="N42" s="294">
        <v>564</v>
      </c>
      <c r="O42" s="291">
        <f>IF(ISBLANK(N42),"",VLOOKUP(N42,Po_Triple_saut,2))</f>
        <v>12</v>
      </c>
      <c r="P42" s="294"/>
      <c r="Q42" s="291">
        <f>IF(ISBLANK(P42),"",VLOOKUP(P42,Po_Hauteur,2))</f>
      </c>
      <c r="R42" s="294"/>
      <c r="S42" s="368">
        <f>IF(ISBLANK(R42),"",VLOOKUP(R42,Po_Perche,2))</f>
      </c>
      <c r="T42" s="294"/>
      <c r="U42" s="291">
        <f>IF(ISBLANK(T42),"",VLOOKUP(T42,Po_Poids,2))</f>
      </c>
      <c r="V42" s="199">
        <f t="shared" si="22"/>
        <v>3</v>
      </c>
      <c r="W42" s="192">
        <f t="shared" si="23"/>
        <v>31</v>
      </c>
      <c r="X42" s="218">
        <v>37</v>
      </c>
      <c r="Z42" s="131">
        <f t="shared" si="24"/>
      </c>
      <c r="AA42" s="130">
        <f t="shared" si="25"/>
      </c>
      <c r="AB42" s="130">
        <f t="shared" si="26"/>
      </c>
      <c r="AC42" s="130">
        <f t="shared" si="27"/>
      </c>
      <c r="AD42" s="130">
        <f t="shared" si="28"/>
      </c>
      <c r="AE42" s="130">
        <f t="shared" si="29"/>
      </c>
      <c r="AF42" s="130">
        <f t="shared" si="30"/>
      </c>
      <c r="AG42" s="130">
        <f t="shared" si="31"/>
      </c>
      <c r="AH42" s="130">
        <f t="shared" si="32"/>
      </c>
      <c r="AI42" s="130">
        <f t="shared" si="33"/>
      </c>
      <c r="AJ42" s="130">
        <f t="shared" si="34"/>
      </c>
      <c r="AK42" s="130">
        <f t="shared" si="35"/>
      </c>
      <c r="AL42" s="130">
        <f t="shared" si="36"/>
      </c>
      <c r="AM42" s="130">
        <f t="shared" si="37"/>
      </c>
      <c r="AN42" s="130">
        <f t="shared" si="38"/>
      </c>
      <c r="AO42" s="130">
        <f t="shared" si="39"/>
        <v>31</v>
      </c>
      <c r="AP42" s="130">
        <f t="shared" si="40"/>
      </c>
      <c r="AQ42" s="130">
        <f t="shared" si="41"/>
      </c>
      <c r="AR42" s="130">
        <f t="shared" si="42"/>
      </c>
      <c r="AS42" s="173">
        <f t="shared" si="43"/>
      </c>
    </row>
    <row r="43" spans="1:45" s="90" customFormat="1" ht="15" customHeight="1">
      <c r="A43" s="348" t="s">
        <v>166</v>
      </c>
      <c r="B43" s="348" t="s">
        <v>239</v>
      </c>
      <c r="C43" s="348" t="s">
        <v>74</v>
      </c>
      <c r="D43" s="290"/>
      <c r="E43" s="291">
        <f>IF(ISBLANK(D43),"",VLOOKUP(D43,Po_50_m,2))</f>
      </c>
      <c r="F43" s="292">
        <v>116</v>
      </c>
      <c r="G43" s="217">
        <f>IF(ISBLANK(F43),"",VLOOKUP(F43,Po_50_m_H.,2))</f>
        <v>15</v>
      </c>
      <c r="H43" s="293">
        <v>5128</v>
      </c>
      <c r="I43" s="222">
        <f>IF(ISBLANK(H43),"",VLOOKUP(H43,Po_1000_m,2))</f>
        <v>5</v>
      </c>
      <c r="J43" s="293"/>
      <c r="K43" s="291">
        <f>IF(ISBLANK(J43),"",VLOOKUP(J43,Po_1_km_marche,2))</f>
      </c>
      <c r="L43" s="294"/>
      <c r="M43" s="291">
        <f>IF(ISBLANK(L43),"",VLOOKUP(L43,Po_Longueur,2))</f>
      </c>
      <c r="N43" s="294">
        <v>550</v>
      </c>
      <c r="O43" s="291">
        <f>IF(ISBLANK(N43),"",VLOOKUP(N43,Po_Triple_saut,2))</f>
        <v>11</v>
      </c>
      <c r="P43" s="294"/>
      <c r="Q43" s="291">
        <f>IF(ISBLANK(P43),"",VLOOKUP(P43,Po_Hauteur,2))</f>
      </c>
      <c r="R43" s="294"/>
      <c r="S43" s="368">
        <f>IF(ISBLANK(R43),"",VLOOKUP(R43,Po_Perche,2))</f>
      </c>
      <c r="T43" s="294"/>
      <c r="U43" s="291">
        <f>IF(ISBLANK(T43),"",VLOOKUP(T43,Po_Poids,2))</f>
      </c>
      <c r="V43" s="199">
        <f t="shared" si="22"/>
        <v>3</v>
      </c>
      <c r="W43" s="192">
        <f t="shared" si="23"/>
        <v>31</v>
      </c>
      <c r="X43" s="218">
        <v>37</v>
      </c>
      <c r="Z43" s="131">
        <f t="shared" si="24"/>
      </c>
      <c r="AA43" s="130">
        <f t="shared" si="25"/>
      </c>
      <c r="AB43" s="130">
        <f t="shared" si="26"/>
      </c>
      <c r="AC43" s="130">
        <f t="shared" si="27"/>
      </c>
      <c r="AD43" s="130">
        <f t="shared" si="28"/>
      </c>
      <c r="AE43" s="130">
        <f t="shared" si="29"/>
      </c>
      <c r="AF43" s="130">
        <f t="shared" si="30"/>
      </c>
      <c r="AG43" s="130">
        <f t="shared" si="31"/>
      </c>
      <c r="AH43" s="130">
        <f t="shared" si="32"/>
      </c>
      <c r="AI43" s="130">
        <f t="shared" si="33"/>
      </c>
      <c r="AJ43" s="130">
        <f t="shared" si="34"/>
        <v>31</v>
      </c>
      <c r="AK43" s="130">
        <f t="shared" si="35"/>
      </c>
      <c r="AL43" s="130">
        <f t="shared" si="36"/>
      </c>
      <c r="AM43" s="130">
        <f t="shared" si="37"/>
      </c>
      <c r="AN43" s="130">
        <f t="shared" si="38"/>
      </c>
      <c r="AO43" s="130">
        <f t="shared" si="39"/>
      </c>
      <c r="AP43" s="130">
        <f t="shared" si="40"/>
      </c>
      <c r="AQ43" s="130">
        <f t="shared" si="41"/>
      </c>
      <c r="AR43" s="130">
        <f t="shared" si="42"/>
      </c>
      <c r="AS43" s="173">
        <f t="shared" si="43"/>
      </c>
    </row>
    <row r="44" spans="1:45" s="90" customFormat="1" ht="15" customHeight="1">
      <c r="A44" s="348" t="s">
        <v>501</v>
      </c>
      <c r="B44" s="348" t="s">
        <v>502</v>
      </c>
      <c r="C44" s="345" t="s">
        <v>74</v>
      </c>
      <c r="D44" s="290"/>
      <c r="E44" s="291">
        <f>IF(ISBLANK(D44),"",VLOOKUP(D44,Po_50_m,2))</f>
      </c>
      <c r="F44" s="292">
        <v>118</v>
      </c>
      <c r="G44" s="217">
        <f>IF(ISBLANK(F44),"",VLOOKUP(F44,Po_50_m_H.,2))</f>
        <v>15</v>
      </c>
      <c r="H44" s="293">
        <v>5112</v>
      </c>
      <c r="I44" s="222">
        <f>IF(ISBLANK(H44),"",VLOOKUP(H44,Po_1000_m,2))</f>
        <v>5</v>
      </c>
      <c r="J44" s="293"/>
      <c r="K44" s="291">
        <f>IF(ISBLANK(J44),"",VLOOKUP(J44,Po_1_km_marche,2))</f>
      </c>
      <c r="L44" s="294"/>
      <c r="M44" s="291">
        <f>IF(ISBLANK(L44),"",VLOOKUP(L44,Po_Longueur,2))</f>
      </c>
      <c r="N44" s="294">
        <v>546</v>
      </c>
      <c r="O44" s="291">
        <f>IF(ISBLANK(N44),"",VLOOKUP(N44,Po_Triple_saut,2))</f>
        <v>11</v>
      </c>
      <c r="P44" s="294"/>
      <c r="Q44" s="291">
        <f>IF(ISBLANK(P44),"",VLOOKUP(P44,Po_Hauteur,2))</f>
      </c>
      <c r="R44" s="294"/>
      <c r="S44" s="368">
        <f>IF(ISBLANK(R44),"",VLOOKUP(R44,Po_Perche,2))</f>
      </c>
      <c r="T44" s="294"/>
      <c r="U44" s="291">
        <f>IF(ISBLANK(T44),"",VLOOKUP(T44,Po_Poids,2))</f>
      </c>
      <c r="V44" s="199">
        <f t="shared" si="22"/>
        <v>3</v>
      </c>
      <c r="W44" s="192">
        <f t="shared" si="23"/>
        <v>31</v>
      </c>
      <c r="X44" s="218">
        <v>37</v>
      </c>
      <c r="Z44" s="131">
        <f t="shared" si="24"/>
      </c>
      <c r="AA44" s="130">
        <f t="shared" si="25"/>
      </c>
      <c r="AB44" s="130">
        <f t="shared" si="26"/>
      </c>
      <c r="AC44" s="130">
        <f t="shared" si="27"/>
      </c>
      <c r="AD44" s="130">
        <f t="shared" si="28"/>
      </c>
      <c r="AE44" s="130">
        <f t="shared" si="29"/>
      </c>
      <c r="AF44" s="130">
        <f t="shared" si="30"/>
      </c>
      <c r="AG44" s="130">
        <f t="shared" si="31"/>
      </c>
      <c r="AH44" s="130">
        <f t="shared" si="32"/>
      </c>
      <c r="AI44" s="130">
        <f t="shared" si="33"/>
      </c>
      <c r="AJ44" s="130">
        <f t="shared" si="34"/>
        <v>31</v>
      </c>
      <c r="AK44" s="130">
        <f t="shared" si="35"/>
      </c>
      <c r="AL44" s="130">
        <f t="shared" si="36"/>
      </c>
      <c r="AM44" s="130">
        <f t="shared" si="37"/>
      </c>
      <c r="AN44" s="130">
        <f t="shared" si="38"/>
      </c>
      <c r="AO44" s="130">
        <f t="shared" si="39"/>
      </c>
      <c r="AP44" s="130">
        <f t="shared" si="40"/>
      </c>
      <c r="AQ44" s="130">
        <f t="shared" si="41"/>
      </c>
      <c r="AR44" s="130">
        <f t="shared" si="42"/>
      </c>
      <c r="AS44" s="173">
        <f t="shared" si="43"/>
      </c>
    </row>
    <row r="45" spans="1:45" s="90" customFormat="1" ht="15" customHeight="1">
      <c r="A45" s="348" t="s">
        <v>694</v>
      </c>
      <c r="B45" s="348" t="s">
        <v>447</v>
      </c>
      <c r="C45" s="348" t="s">
        <v>64</v>
      </c>
      <c r="D45" s="290"/>
      <c r="E45" s="291">
        <f>IF(ISBLANK(D45),"",VLOOKUP(D45,Po_50_m,2))</f>
      </c>
      <c r="F45" s="292">
        <v>123</v>
      </c>
      <c r="G45" s="217">
        <f>IF(ISBLANK(F45),"",VLOOKUP(F45,Po_50_m_H.,2))</f>
        <v>13</v>
      </c>
      <c r="H45" s="293">
        <v>5064</v>
      </c>
      <c r="I45" s="222">
        <f>IF(ISBLANK(H45),"",VLOOKUP(H45,Po_1000_m,2))</f>
        <v>6</v>
      </c>
      <c r="J45" s="293"/>
      <c r="K45" s="291">
        <f>IF(ISBLANK(J45),"",VLOOKUP(J45,Po_1_km_marche,2))</f>
      </c>
      <c r="L45" s="294"/>
      <c r="M45" s="291">
        <f>IF(ISBLANK(L45),"",VLOOKUP(L45,Po_Longueur,2))</f>
      </c>
      <c r="N45" s="294">
        <v>557</v>
      </c>
      <c r="O45" s="291">
        <f>IF(ISBLANK(N45),"",VLOOKUP(N45,Po_Triple_saut,2))</f>
        <v>11</v>
      </c>
      <c r="P45" s="294"/>
      <c r="Q45" s="291">
        <f>IF(ISBLANK(P45),"",VLOOKUP(P45,Po_Hauteur,2))</f>
      </c>
      <c r="R45" s="294"/>
      <c r="S45" s="368">
        <f>IF(ISBLANK(R45),"",VLOOKUP(R45,Po_Perche,2))</f>
      </c>
      <c r="T45" s="294"/>
      <c r="U45" s="291">
        <f>IF(ISBLANK(T45),"",VLOOKUP(T45,Po_Poids,2))</f>
      </c>
      <c r="V45" s="199">
        <f t="shared" si="22"/>
        <v>3</v>
      </c>
      <c r="W45" s="192">
        <f t="shared" si="23"/>
        <v>30</v>
      </c>
      <c r="X45" s="218">
        <v>41</v>
      </c>
      <c r="Z45" s="131">
        <f t="shared" si="24"/>
      </c>
      <c r="AA45" s="130">
        <f t="shared" si="25"/>
        <v>30</v>
      </c>
      <c r="AB45" s="130">
        <f t="shared" si="26"/>
      </c>
      <c r="AC45" s="130">
        <f t="shared" si="27"/>
      </c>
      <c r="AD45" s="130">
        <f t="shared" si="28"/>
      </c>
      <c r="AE45" s="130">
        <f t="shared" si="29"/>
      </c>
      <c r="AF45" s="130">
        <f t="shared" si="30"/>
      </c>
      <c r="AG45" s="130">
        <f t="shared" si="31"/>
      </c>
      <c r="AH45" s="130">
        <f t="shared" si="32"/>
      </c>
      <c r="AI45" s="130">
        <f t="shared" si="33"/>
      </c>
      <c r="AJ45" s="130">
        <f t="shared" si="34"/>
      </c>
      <c r="AK45" s="130">
        <f t="shared" si="35"/>
      </c>
      <c r="AL45" s="130">
        <f t="shared" si="36"/>
      </c>
      <c r="AM45" s="130">
        <f t="shared" si="37"/>
      </c>
      <c r="AN45" s="130">
        <f t="shared" si="38"/>
      </c>
      <c r="AO45" s="130">
        <f t="shared" si="39"/>
      </c>
      <c r="AP45" s="130">
        <f t="shared" si="40"/>
      </c>
      <c r="AQ45" s="130">
        <f t="shared" si="41"/>
      </c>
      <c r="AR45" s="130">
        <f t="shared" si="42"/>
      </c>
      <c r="AS45" s="173">
        <f t="shared" si="43"/>
      </c>
    </row>
    <row r="46" spans="1:45" s="90" customFormat="1" ht="15" customHeight="1">
      <c r="A46" s="348" t="s">
        <v>701</v>
      </c>
      <c r="B46" s="348" t="s">
        <v>702</v>
      </c>
      <c r="C46" s="348" t="s">
        <v>44</v>
      </c>
      <c r="D46" s="290">
        <v>91</v>
      </c>
      <c r="E46" s="291">
        <f>IF(ISBLANK(D46),"",VLOOKUP(D46,Po_50_m,2))</f>
        <v>13</v>
      </c>
      <c r="F46" s="292"/>
      <c r="G46" s="217">
        <f>IF(ISBLANK(F46),"",VLOOKUP(F46,Po_50_m_H.,2))</f>
      </c>
      <c r="H46" s="293">
        <v>4531</v>
      </c>
      <c r="I46" s="222">
        <f>IF(ISBLANK(H46),"",VLOOKUP(H46,Po_1000_m,2))</f>
        <v>8</v>
      </c>
      <c r="J46" s="293"/>
      <c r="K46" s="291">
        <f>IF(ISBLANK(J46),"",VLOOKUP(J46,Po_1_km_marche,2))</f>
      </c>
      <c r="L46" s="294"/>
      <c r="M46" s="291">
        <f>IF(ISBLANK(L46),"",VLOOKUP(L46,Po_Longueur,2))</f>
      </c>
      <c r="N46" s="294"/>
      <c r="O46" s="291">
        <f>IF(ISBLANK(N46),"",VLOOKUP(N46,Po_Triple_saut,2))</f>
      </c>
      <c r="P46" s="294"/>
      <c r="Q46" s="291">
        <f>IF(ISBLANK(P46),"",VLOOKUP(P46,Po_Hauteur,2))</f>
      </c>
      <c r="R46" s="294"/>
      <c r="S46" s="368">
        <f>IF(ISBLANK(R46),"",VLOOKUP(R46,Po_Perche,2))</f>
      </c>
      <c r="T46" s="294">
        <v>449</v>
      </c>
      <c r="U46" s="291">
        <f>IF(ISBLANK(T46),"",VLOOKUP(T46,Po_Poids,2))</f>
        <v>9</v>
      </c>
      <c r="V46" s="199">
        <f t="shared" si="22"/>
        <v>3</v>
      </c>
      <c r="W46" s="192">
        <f t="shared" si="23"/>
        <v>30</v>
      </c>
      <c r="X46" s="218">
        <v>41</v>
      </c>
      <c r="Z46" s="131">
        <f t="shared" si="24"/>
      </c>
      <c r="AA46" s="130">
        <f t="shared" si="25"/>
      </c>
      <c r="AB46" s="130">
        <f t="shared" si="26"/>
        <v>30</v>
      </c>
      <c r="AC46" s="130">
        <f t="shared" si="27"/>
      </c>
      <c r="AD46" s="130">
        <f t="shared" si="28"/>
      </c>
      <c r="AE46" s="130">
        <f t="shared" si="29"/>
      </c>
      <c r="AF46" s="130">
        <f t="shared" si="30"/>
      </c>
      <c r="AG46" s="130">
        <f t="shared" si="31"/>
      </c>
      <c r="AH46" s="130">
        <f t="shared" si="32"/>
      </c>
      <c r="AI46" s="130">
        <f t="shared" si="33"/>
      </c>
      <c r="AJ46" s="130">
        <f t="shared" si="34"/>
      </c>
      <c r="AK46" s="130">
        <f t="shared" si="35"/>
      </c>
      <c r="AL46" s="130">
        <f t="shared" si="36"/>
      </c>
      <c r="AM46" s="130">
        <f t="shared" si="37"/>
      </c>
      <c r="AN46" s="130">
        <f t="shared" si="38"/>
      </c>
      <c r="AO46" s="130">
        <f t="shared" si="39"/>
      </c>
      <c r="AP46" s="130">
        <f t="shared" si="40"/>
      </c>
      <c r="AQ46" s="130">
        <f t="shared" si="41"/>
      </c>
      <c r="AR46" s="130">
        <f t="shared" si="42"/>
      </c>
      <c r="AS46" s="173">
        <f t="shared" si="43"/>
      </c>
    </row>
    <row r="47" spans="1:45" s="90" customFormat="1" ht="15" customHeight="1">
      <c r="A47" s="348" t="s">
        <v>455</v>
      </c>
      <c r="B47" s="348" t="s">
        <v>456</v>
      </c>
      <c r="C47" s="348" t="s">
        <v>64</v>
      </c>
      <c r="D47" s="290">
        <v>97</v>
      </c>
      <c r="E47" s="291">
        <f>IF(ISBLANK(D47),"",VLOOKUP(D47,Po_50_m,2))</f>
        <v>11</v>
      </c>
      <c r="F47" s="292"/>
      <c r="G47" s="217">
        <f>IF(ISBLANK(F47),"",VLOOKUP(F47,Po_50_m_H.,2))</f>
      </c>
      <c r="H47" s="293">
        <v>4570</v>
      </c>
      <c r="I47" s="222">
        <f>IF(ISBLANK(H47),"",VLOOKUP(H47,Po_1000_m,2))</f>
        <v>7</v>
      </c>
      <c r="J47" s="293"/>
      <c r="K47" s="291">
        <f>IF(ISBLANK(J47),"",VLOOKUP(J47,Po_1_km_marche,2))</f>
      </c>
      <c r="L47" s="294"/>
      <c r="M47" s="291">
        <f>IF(ISBLANK(L47),"",VLOOKUP(L47,Po_Longueur,2))</f>
      </c>
      <c r="N47" s="294">
        <v>568</v>
      </c>
      <c r="O47" s="291">
        <f>IF(ISBLANK(N47),"",VLOOKUP(N47,Po_Triple_saut,2))</f>
        <v>12</v>
      </c>
      <c r="P47" s="294"/>
      <c r="Q47" s="291">
        <f>IF(ISBLANK(P47),"",VLOOKUP(P47,Po_Hauteur,2))</f>
      </c>
      <c r="R47" s="294"/>
      <c r="S47" s="368">
        <f>IF(ISBLANK(R47),"",VLOOKUP(R47,Po_Perche,2))</f>
      </c>
      <c r="T47" s="294"/>
      <c r="U47" s="291">
        <f>IF(ISBLANK(T47),"",VLOOKUP(T47,Po_Poids,2))</f>
      </c>
      <c r="V47" s="199">
        <f t="shared" si="22"/>
        <v>3</v>
      </c>
      <c r="W47" s="192">
        <f t="shared" si="23"/>
        <v>30</v>
      </c>
      <c r="X47" s="218">
        <v>41</v>
      </c>
      <c r="Z47" s="131">
        <f t="shared" si="24"/>
      </c>
      <c r="AA47" s="130">
        <f t="shared" si="25"/>
        <v>30</v>
      </c>
      <c r="AB47" s="130">
        <f t="shared" si="26"/>
      </c>
      <c r="AC47" s="130">
        <f t="shared" si="27"/>
      </c>
      <c r="AD47" s="130">
        <f t="shared" si="28"/>
      </c>
      <c r="AE47" s="130">
        <f t="shared" si="29"/>
      </c>
      <c r="AF47" s="130">
        <f t="shared" si="30"/>
      </c>
      <c r="AG47" s="130">
        <f t="shared" si="31"/>
      </c>
      <c r="AH47" s="130">
        <f t="shared" si="32"/>
      </c>
      <c r="AI47" s="130">
        <f t="shared" si="33"/>
      </c>
      <c r="AJ47" s="130">
        <f t="shared" si="34"/>
      </c>
      <c r="AK47" s="130">
        <f t="shared" si="35"/>
      </c>
      <c r="AL47" s="130">
        <f t="shared" si="36"/>
      </c>
      <c r="AM47" s="130">
        <f t="shared" si="37"/>
      </c>
      <c r="AN47" s="130">
        <f t="shared" si="38"/>
      </c>
      <c r="AO47" s="130">
        <f t="shared" si="39"/>
      </c>
      <c r="AP47" s="130">
        <f t="shared" si="40"/>
      </c>
      <c r="AQ47" s="130">
        <f t="shared" si="41"/>
      </c>
      <c r="AR47" s="130">
        <f t="shared" si="42"/>
      </c>
      <c r="AS47" s="173">
        <f t="shared" si="43"/>
      </c>
    </row>
    <row r="48" spans="1:45" s="90" customFormat="1" ht="15" customHeight="1">
      <c r="A48" s="332" t="s">
        <v>113</v>
      </c>
      <c r="B48" s="332" t="s">
        <v>114</v>
      </c>
      <c r="C48" s="348" t="s">
        <v>46</v>
      </c>
      <c r="D48" s="290">
        <v>98</v>
      </c>
      <c r="E48" s="291">
        <f>IF(ISBLANK(D48),"",VLOOKUP(D48,Po_50_m,2))</f>
        <v>10</v>
      </c>
      <c r="F48" s="292"/>
      <c r="G48" s="217">
        <f>IF(ISBLANK(F48),"",VLOOKUP(F48,Po_50_m_H.,2))</f>
      </c>
      <c r="H48" s="293">
        <v>4587</v>
      </c>
      <c r="I48" s="222">
        <f>IF(ISBLANK(H48),"",VLOOKUP(H48,Po_1000_m,2))</f>
        <v>7</v>
      </c>
      <c r="J48" s="293"/>
      <c r="K48" s="291">
        <f>IF(ISBLANK(J48),"",VLOOKUP(J48,Po_1_km_marche,2))</f>
      </c>
      <c r="L48" s="294"/>
      <c r="M48" s="291">
        <f>IF(ISBLANK(L48),"",VLOOKUP(L48,Po_Longueur,2))</f>
      </c>
      <c r="N48" s="294">
        <v>593</v>
      </c>
      <c r="O48" s="291">
        <f>IF(ISBLANK(N48),"",VLOOKUP(N48,Po_Triple_saut,2))</f>
        <v>13</v>
      </c>
      <c r="P48" s="294"/>
      <c r="Q48" s="291">
        <f>IF(ISBLANK(P48),"",VLOOKUP(P48,Po_Hauteur,2))</f>
      </c>
      <c r="R48" s="294"/>
      <c r="S48" s="368">
        <f>IF(ISBLANK(R48),"",VLOOKUP(R48,Po_Perche,2))</f>
      </c>
      <c r="T48" s="294"/>
      <c r="U48" s="291">
        <f>IF(ISBLANK(T48),"",VLOOKUP(T48,Po_Poids,2))</f>
      </c>
      <c r="V48" s="199">
        <f t="shared" si="22"/>
        <v>3</v>
      </c>
      <c r="W48" s="192">
        <f t="shared" si="23"/>
        <v>30</v>
      </c>
      <c r="X48" s="218">
        <v>41</v>
      </c>
      <c r="Z48" s="131">
        <f t="shared" si="24"/>
      </c>
      <c r="AA48" s="130">
        <f t="shared" si="25"/>
      </c>
      <c r="AB48" s="130">
        <f t="shared" si="26"/>
      </c>
      <c r="AC48" s="130">
        <f t="shared" si="27"/>
      </c>
      <c r="AD48" s="130">
        <f t="shared" si="28"/>
      </c>
      <c r="AE48" s="130">
        <f t="shared" si="29"/>
      </c>
      <c r="AF48" s="130">
        <f t="shared" si="30"/>
      </c>
      <c r="AG48" s="130">
        <f t="shared" si="31"/>
      </c>
      <c r="AH48" s="130">
        <f t="shared" si="32"/>
      </c>
      <c r="AI48" s="130">
        <f t="shared" si="33"/>
      </c>
      <c r="AJ48" s="130">
        <f t="shared" si="34"/>
      </c>
      <c r="AK48" s="130">
        <f t="shared" si="35"/>
      </c>
      <c r="AL48" s="130">
        <f t="shared" si="36"/>
      </c>
      <c r="AM48" s="130">
        <f t="shared" si="37"/>
      </c>
      <c r="AN48" s="130">
        <f t="shared" si="38"/>
      </c>
      <c r="AO48" s="130">
        <f t="shared" si="39"/>
      </c>
      <c r="AP48" s="130">
        <f t="shared" si="40"/>
      </c>
      <c r="AQ48" s="130">
        <f t="shared" si="41"/>
        <v>30</v>
      </c>
      <c r="AR48" s="130">
        <f t="shared" si="42"/>
      </c>
      <c r="AS48" s="173">
        <f t="shared" si="43"/>
      </c>
    </row>
    <row r="49" spans="1:45" s="90" customFormat="1" ht="15" customHeight="1">
      <c r="A49" s="330" t="s">
        <v>311</v>
      </c>
      <c r="B49" s="330" t="s">
        <v>251</v>
      </c>
      <c r="C49" s="348" t="s">
        <v>46</v>
      </c>
      <c r="D49" s="290"/>
      <c r="E49" s="291">
        <f>IF(ISBLANK(D49),"",VLOOKUP(D49,Po_50_m,2))</f>
      </c>
      <c r="F49" s="292">
        <v>122</v>
      </c>
      <c r="G49" s="217">
        <f>IF(ISBLANK(F49),"",VLOOKUP(F49,Po_50_m_H.,2))</f>
        <v>14</v>
      </c>
      <c r="H49" s="293">
        <v>5263</v>
      </c>
      <c r="I49" s="222">
        <f>IF(ISBLANK(H49),"",VLOOKUP(H49,Po_1000_m,2))</f>
        <v>4</v>
      </c>
      <c r="J49" s="293"/>
      <c r="K49" s="291">
        <f>IF(ISBLANK(J49),"",VLOOKUP(J49,Po_1_km_marche,2))</f>
      </c>
      <c r="L49" s="294"/>
      <c r="M49" s="291">
        <f>IF(ISBLANK(L49),"",VLOOKUP(L49,Po_Longueur,2))</f>
      </c>
      <c r="N49" s="294">
        <v>543</v>
      </c>
      <c r="O49" s="291">
        <f>IF(ISBLANK(N49),"",VLOOKUP(N49,Po_Triple_saut,2))</f>
        <v>11</v>
      </c>
      <c r="P49" s="294"/>
      <c r="Q49" s="291">
        <f>IF(ISBLANK(P49),"",VLOOKUP(P49,Po_Hauteur,2))</f>
      </c>
      <c r="R49" s="294"/>
      <c r="S49" s="368">
        <f>IF(ISBLANK(R49),"",VLOOKUP(R49,Po_Perche,2))</f>
      </c>
      <c r="T49" s="294"/>
      <c r="U49" s="291">
        <f>IF(ISBLANK(T49),"",VLOOKUP(T49,Po_Poids,2))</f>
      </c>
      <c r="V49" s="199">
        <f t="shared" si="22"/>
        <v>3</v>
      </c>
      <c r="W49" s="192">
        <f t="shared" si="23"/>
        <v>29</v>
      </c>
      <c r="X49" s="218">
        <v>45</v>
      </c>
      <c r="Z49" s="131">
        <f t="shared" si="24"/>
      </c>
      <c r="AA49" s="130">
        <f t="shared" si="25"/>
      </c>
      <c r="AB49" s="130">
        <f t="shared" si="26"/>
      </c>
      <c r="AC49" s="130">
        <f t="shared" si="27"/>
      </c>
      <c r="AD49" s="130">
        <f t="shared" si="28"/>
      </c>
      <c r="AE49" s="130">
        <f t="shared" si="29"/>
      </c>
      <c r="AF49" s="130">
        <f t="shared" si="30"/>
      </c>
      <c r="AG49" s="130">
        <f t="shared" si="31"/>
      </c>
      <c r="AH49" s="130">
        <f t="shared" si="32"/>
      </c>
      <c r="AI49" s="130">
        <f t="shared" si="33"/>
      </c>
      <c r="AJ49" s="130">
        <f t="shared" si="34"/>
      </c>
      <c r="AK49" s="130">
        <f t="shared" si="35"/>
      </c>
      <c r="AL49" s="130">
        <f t="shared" si="36"/>
      </c>
      <c r="AM49" s="130">
        <f t="shared" si="37"/>
      </c>
      <c r="AN49" s="130">
        <f t="shared" si="38"/>
      </c>
      <c r="AO49" s="130">
        <f t="shared" si="39"/>
      </c>
      <c r="AP49" s="130">
        <f t="shared" si="40"/>
      </c>
      <c r="AQ49" s="130">
        <f t="shared" si="41"/>
        <v>29</v>
      </c>
      <c r="AR49" s="130">
        <f t="shared" si="42"/>
      </c>
      <c r="AS49" s="173">
        <f t="shared" si="43"/>
      </c>
    </row>
    <row r="50" spans="1:45" s="90" customFormat="1" ht="15" customHeight="1">
      <c r="A50" s="348" t="s">
        <v>713</v>
      </c>
      <c r="B50" s="348" t="s">
        <v>714</v>
      </c>
      <c r="C50" s="345" t="s">
        <v>63</v>
      </c>
      <c r="D50" s="290"/>
      <c r="E50" s="291">
        <f>IF(ISBLANK(D50),"",VLOOKUP(D50,Po_50_m,2))</f>
      </c>
      <c r="F50" s="292">
        <v>125</v>
      </c>
      <c r="G50" s="217">
        <f>IF(ISBLANK(F50),"",VLOOKUP(F50,Po_50_m_H.,2))</f>
        <v>13</v>
      </c>
      <c r="H50" s="293">
        <v>4586</v>
      </c>
      <c r="I50" s="222">
        <f>IF(ISBLANK(H50),"",VLOOKUP(H50,Po_1000_m,2))</f>
        <v>7</v>
      </c>
      <c r="J50" s="293"/>
      <c r="K50" s="291">
        <f>IF(ISBLANK(J50),"",VLOOKUP(J50,Po_1_km_marche,2))</f>
      </c>
      <c r="L50" s="294"/>
      <c r="M50" s="291">
        <f>IF(ISBLANK(L50),"",VLOOKUP(L50,Po_Longueur,2))</f>
      </c>
      <c r="N50" s="294">
        <v>506</v>
      </c>
      <c r="O50" s="291">
        <f>IF(ISBLANK(N50),"",VLOOKUP(N50,Po_Triple_saut,2))</f>
        <v>9</v>
      </c>
      <c r="P50" s="294"/>
      <c r="Q50" s="291">
        <f>IF(ISBLANK(P50),"",VLOOKUP(P50,Po_Hauteur,2))</f>
      </c>
      <c r="R50" s="294"/>
      <c r="S50" s="368">
        <f>IF(ISBLANK(R50),"",VLOOKUP(R50,Po_Perche,2))</f>
      </c>
      <c r="T50" s="294"/>
      <c r="U50" s="291">
        <f>IF(ISBLANK(T50),"",VLOOKUP(T50,Po_Poids,2))</f>
      </c>
      <c r="V50" s="199">
        <f t="shared" si="22"/>
        <v>3</v>
      </c>
      <c r="W50" s="192">
        <f t="shared" si="23"/>
        <v>29</v>
      </c>
      <c r="X50" s="218">
        <v>45</v>
      </c>
      <c r="Z50" s="131">
        <f t="shared" si="24"/>
      </c>
      <c r="AA50" s="130">
        <f t="shared" si="25"/>
      </c>
      <c r="AB50" s="130">
        <f t="shared" si="26"/>
      </c>
      <c r="AC50" s="130">
        <f t="shared" si="27"/>
      </c>
      <c r="AD50" s="130">
        <f t="shared" si="28"/>
      </c>
      <c r="AE50" s="130">
        <f t="shared" si="29"/>
      </c>
      <c r="AF50" s="130">
        <f t="shared" si="30"/>
      </c>
      <c r="AG50" s="130">
        <f t="shared" si="31"/>
      </c>
      <c r="AH50" s="130">
        <f t="shared" si="32"/>
      </c>
      <c r="AI50" s="130">
        <f t="shared" si="33"/>
      </c>
      <c r="AJ50" s="130">
        <f t="shared" si="34"/>
      </c>
      <c r="AK50" s="130">
        <f t="shared" si="35"/>
      </c>
      <c r="AL50" s="130">
        <f t="shared" si="36"/>
        <v>29</v>
      </c>
      <c r="AM50" s="130">
        <f t="shared" si="37"/>
      </c>
      <c r="AN50" s="130">
        <f t="shared" si="38"/>
      </c>
      <c r="AO50" s="130">
        <f t="shared" si="39"/>
      </c>
      <c r="AP50" s="130">
        <f t="shared" si="40"/>
      </c>
      <c r="AQ50" s="130">
        <f t="shared" si="41"/>
      </c>
      <c r="AR50" s="130">
        <f t="shared" si="42"/>
      </c>
      <c r="AS50" s="173">
        <f t="shared" si="43"/>
      </c>
    </row>
    <row r="51" spans="1:45" s="90" customFormat="1" ht="15" customHeight="1">
      <c r="A51" s="348" t="s">
        <v>711</v>
      </c>
      <c r="B51" s="348" t="s">
        <v>712</v>
      </c>
      <c r="C51" s="345" t="s">
        <v>61</v>
      </c>
      <c r="D51" s="290"/>
      <c r="E51" s="291">
        <f>IF(ISBLANK(D51),"",VLOOKUP(D51,Po_50_m,2))</f>
      </c>
      <c r="F51" s="292">
        <v>123</v>
      </c>
      <c r="G51" s="217">
        <f>IF(ISBLANK(F51),"",VLOOKUP(F51,Po_50_m_H.,2))</f>
        <v>13</v>
      </c>
      <c r="H51" s="293">
        <v>5167</v>
      </c>
      <c r="I51" s="222">
        <f>IF(ISBLANK(H51),"",VLOOKUP(H51,Po_1000_m,2))</f>
        <v>5</v>
      </c>
      <c r="J51" s="293"/>
      <c r="K51" s="291">
        <f>IF(ISBLANK(J51),"",VLOOKUP(J51,Po_1_km_marche,2))</f>
      </c>
      <c r="L51" s="294"/>
      <c r="M51" s="291">
        <f>IF(ISBLANK(L51),"",VLOOKUP(L51,Po_Longueur,2))</f>
      </c>
      <c r="N51" s="294">
        <v>543</v>
      </c>
      <c r="O51" s="291">
        <f>IF(ISBLANK(N51),"",VLOOKUP(N51,Po_Triple_saut,2))</f>
        <v>11</v>
      </c>
      <c r="P51" s="294"/>
      <c r="Q51" s="291">
        <f>IF(ISBLANK(P51),"",VLOOKUP(P51,Po_Hauteur,2))</f>
      </c>
      <c r="R51" s="294"/>
      <c r="S51" s="368">
        <f>IF(ISBLANK(R51),"",VLOOKUP(R51,Po_Perche,2))</f>
      </c>
      <c r="T51" s="294"/>
      <c r="U51" s="291">
        <f>IF(ISBLANK(T51),"",VLOOKUP(T51,Po_Poids,2))</f>
      </c>
      <c r="V51" s="199">
        <f t="shared" si="22"/>
        <v>3</v>
      </c>
      <c r="W51" s="192">
        <f t="shared" si="23"/>
        <v>29</v>
      </c>
      <c r="X51" s="218">
        <v>45</v>
      </c>
      <c r="Z51" s="131">
        <f t="shared" si="24"/>
      </c>
      <c r="AA51" s="130">
        <f t="shared" si="25"/>
      </c>
      <c r="AB51" s="130">
        <f t="shared" si="26"/>
      </c>
      <c r="AC51" s="130">
        <f t="shared" si="27"/>
      </c>
      <c r="AD51" s="130">
        <f t="shared" si="28"/>
      </c>
      <c r="AE51" s="130">
        <f t="shared" si="29"/>
      </c>
      <c r="AF51" s="130">
        <f t="shared" si="30"/>
      </c>
      <c r="AG51" s="130">
        <f t="shared" si="31"/>
      </c>
      <c r="AH51" s="130">
        <f t="shared" si="32"/>
      </c>
      <c r="AI51" s="130">
        <f t="shared" si="33"/>
      </c>
      <c r="AJ51" s="130">
        <f t="shared" si="34"/>
      </c>
      <c r="AK51" s="130">
        <f t="shared" si="35"/>
      </c>
      <c r="AL51" s="130">
        <f t="shared" si="36"/>
      </c>
      <c r="AM51" s="130">
        <f t="shared" si="37"/>
      </c>
      <c r="AN51" s="130">
        <f t="shared" si="38"/>
      </c>
      <c r="AO51" s="130">
        <f t="shared" si="39"/>
      </c>
      <c r="AP51" s="130">
        <f t="shared" si="40"/>
      </c>
      <c r="AQ51" s="130">
        <f t="shared" si="41"/>
      </c>
      <c r="AR51" s="130">
        <f t="shared" si="42"/>
        <v>29</v>
      </c>
      <c r="AS51" s="173">
        <f t="shared" si="43"/>
      </c>
    </row>
    <row r="52" spans="1:45" s="90" customFormat="1" ht="15" customHeight="1">
      <c r="A52" s="348" t="s">
        <v>263</v>
      </c>
      <c r="B52" s="348" t="s">
        <v>264</v>
      </c>
      <c r="C52" s="345" t="s">
        <v>58</v>
      </c>
      <c r="D52" s="290"/>
      <c r="E52" s="291">
        <f>IF(ISBLANK(D52),"",VLOOKUP(D52,Po_50_m,2))</f>
      </c>
      <c r="F52" s="292">
        <v>121</v>
      </c>
      <c r="G52" s="217">
        <f>IF(ISBLANK(F52),"",VLOOKUP(F52,Po_50_m_H.,2))</f>
        <v>14</v>
      </c>
      <c r="H52" s="293">
        <v>5310</v>
      </c>
      <c r="I52" s="222">
        <f>IF(ISBLANK(H52),"",VLOOKUP(H52,Po_1000_m,2))</f>
        <v>3</v>
      </c>
      <c r="J52" s="293"/>
      <c r="K52" s="291">
        <f>IF(ISBLANK(J52),"",VLOOKUP(J52,Po_1_km_marche,2))</f>
      </c>
      <c r="L52" s="294"/>
      <c r="M52" s="291">
        <f>IF(ISBLANK(L52),"",VLOOKUP(L52,Po_Longueur,2))</f>
      </c>
      <c r="N52" s="294">
        <v>566</v>
      </c>
      <c r="O52" s="291">
        <f>IF(ISBLANK(N52),"",VLOOKUP(N52,Po_Triple_saut,2))</f>
        <v>12</v>
      </c>
      <c r="P52" s="294"/>
      <c r="Q52" s="291">
        <f>IF(ISBLANK(P52),"",VLOOKUP(P52,Po_Hauteur,2))</f>
      </c>
      <c r="R52" s="294"/>
      <c r="S52" s="368">
        <f>IF(ISBLANK(R52),"",VLOOKUP(R52,Po_Perche,2))</f>
      </c>
      <c r="T52" s="294"/>
      <c r="U52" s="291">
        <f>IF(ISBLANK(T52),"",VLOOKUP(T52,Po_Poids,2))</f>
      </c>
      <c r="V52" s="199">
        <f t="shared" si="22"/>
        <v>3</v>
      </c>
      <c r="W52" s="192">
        <f t="shared" si="23"/>
        <v>29</v>
      </c>
      <c r="X52" s="218">
        <v>45</v>
      </c>
      <c r="Z52" s="131">
        <f t="shared" si="24"/>
      </c>
      <c r="AA52" s="130">
        <f t="shared" si="25"/>
      </c>
      <c r="AB52" s="130">
        <f t="shared" si="26"/>
      </c>
      <c r="AC52" s="130">
        <f t="shared" si="27"/>
      </c>
      <c r="AD52" s="130">
        <f t="shared" si="28"/>
      </c>
      <c r="AE52" s="130">
        <f t="shared" si="29"/>
      </c>
      <c r="AF52" s="130">
        <f t="shared" si="30"/>
      </c>
      <c r="AG52" s="130">
        <f t="shared" si="31"/>
      </c>
      <c r="AH52" s="130">
        <f t="shared" si="32"/>
      </c>
      <c r="AI52" s="130">
        <f t="shared" si="33"/>
      </c>
      <c r="AJ52" s="130">
        <f t="shared" si="34"/>
      </c>
      <c r="AK52" s="130">
        <f t="shared" si="35"/>
      </c>
      <c r="AL52" s="130">
        <f t="shared" si="36"/>
      </c>
      <c r="AM52" s="130">
        <f t="shared" si="37"/>
        <v>29</v>
      </c>
      <c r="AN52" s="130">
        <f t="shared" si="38"/>
      </c>
      <c r="AO52" s="130">
        <f t="shared" si="39"/>
      </c>
      <c r="AP52" s="130">
        <f t="shared" si="40"/>
      </c>
      <c r="AQ52" s="130">
        <f t="shared" si="41"/>
      </c>
      <c r="AR52" s="130">
        <f t="shared" si="42"/>
      </c>
      <c r="AS52" s="173">
        <f t="shared" si="43"/>
      </c>
    </row>
    <row r="53" spans="1:45" s="90" customFormat="1" ht="15" customHeight="1">
      <c r="A53" s="330" t="s">
        <v>166</v>
      </c>
      <c r="B53" s="330" t="s">
        <v>249</v>
      </c>
      <c r="C53" s="345" t="s">
        <v>74</v>
      </c>
      <c r="D53" s="290"/>
      <c r="E53" s="291">
        <f>IF(ISBLANK(D53),"",VLOOKUP(D53,Po_50_m,2))</f>
      </c>
      <c r="F53" s="292">
        <v>122</v>
      </c>
      <c r="G53" s="217">
        <f>IF(ISBLANK(F53),"",VLOOKUP(F53,Po_50_m_H.,2))</f>
        <v>14</v>
      </c>
      <c r="H53" s="293">
        <v>5185</v>
      </c>
      <c r="I53" s="222">
        <f>IF(ISBLANK(H53),"",VLOOKUP(H53,Po_1000_m,2))</f>
        <v>5</v>
      </c>
      <c r="J53" s="293"/>
      <c r="K53" s="291">
        <f>IF(ISBLANK(J53),"",VLOOKUP(J53,Po_1_km_marche,2))</f>
      </c>
      <c r="L53" s="294"/>
      <c r="M53" s="291">
        <f>IF(ISBLANK(L53),"",VLOOKUP(L53,Po_Longueur,2))</f>
      </c>
      <c r="N53" s="294"/>
      <c r="O53" s="291">
        <f>IF(ISBLANK(N53),"",VLOOKUP(N53,Po_Triple_saut,2))</f>
      </c>
      <c r="P53" s="294"/>
      <c r="Q53" s="291">
        <f>IF(ISBLANK(P53),"",VLOOKUP(P53,Po_Hauteur,2))</f>
      </c>
      <c r="R53" s="294"/>
      <c r="S53" s="368">
        <f>IF(ISBLANK(R53),"",VLOOKUP(R53,Po_Perche,2))</f>
      </c>
      <c r="T53" s="294">
        <v>468</v>
      </c>
      <c r="U53" s="291">
        <f>IF(ISBLANK(T53),"",VLOOKUP(T53,Po_Poids,2))</f>
        <v>10</v>
      </c>
      <c r="V53" s="199">
        <f t="shared" si="22"/>
        <v>3</v>
      </c>
      <c r="W53" s="192">
        <f t="shared" si="23"/>
        <v>29</v>
      </c>
      <c r="X53" s="218">
        <v>45</v>
      </c>
      <c r="Z53" s="131">
        <f t="shared" si="24"/>
      </c>
      <c r="AA53" s="130">
        <f t="shared" si="25"/>
      </c>
      <c r="AB53" s="130">
        <f t="shared" si="26"/>
      </c>
      <c r="AC53" s="130">
        <f t="shared" si="27"/>
      </c>
      <c r="AD53" s="130">
        <f t="shared" si="28"/>
      </c>
      <c r="AE53" s="130">
        <f t="shared" si="29"/>
      </c>
      <c r="AF53" s="130">
        <f t="shared" si="30"/>
      </c>
      <c r="AG53" s="130">
        <f t="shared" si="31"/>
      </c>
      <c r="AH53" s="130">
        <f t="shared" si="32"/>
      </c>
      <c r="AI53" s="130">
        <f t="shared" si="33"/>
      </c>
      <c r="AJ53" s="130">
        <f t="shared" si="34"/>
        <v>29</v>
      </c>
      <c r="AK53" s="130">
        <f t="shared" si="35"/>
      </c>
      <c r="AL53" s="130">
        <f t="shared" si="36"/>
      </c>
      <c r="AM53" s="130">
        <f t="shared" si="37"/>
      </c>
      <c r="AN53" s="130">
        <f t="shared" si="38"/>
      </c>
      <c r="AO53" s="130">
        <f t="shared" si="39"/>
      </c>
      <c r="AP53" s="130">
        <f t="shared" si="40"/>
      </c>
      <c r="AQ53" s="130">
        <f t="shared" si="41"/>
      </c>
      <c r="AR53" s="130">
        <f t="shared" si="42"/>
      </c>
      <c r="AS53" s="173">
        <f t="shared" si="43"/>
      </c>
    </row>
    <row r="54" spans="1:45" s="90" customFormat="1" ht="15" customHeight="1">
      <c r="A54" s="348" t="s">
        <v>451</v>
      </c>
      <c r="B54" s="348" t="s">
        <v>452</v>
      </c>
      <c r="C54" s="348" t="s">
        <v>64</v>
      </c>
      <c r="D54" s="290">
        <v>95</v>
      </c>
      <c r="E54" s="291">
        <f>IF(ISBLANK(D54),"",VLOOKUP(D54,Po_50_m,2))</f>
        <v>11</v>
      </c>
      <c r="F54" s="292"/>
      <c r="G54" s="217">
        <f>IF(ISBLANK(F54),"",VLOOKUP(F54,Po_50_m_H.,2))</f>
      </c>
      <c r="H54" s="293">
        <v>5006</v>
      </c>
      <c r="I54" s="222">
        <f>IF(ISBLANK(H54),"",VLOOKUP(H54,Po_1000_m,2))</f>
        <v>7</v>
      </c>
      <c r="J54" s="293"/>
      <c r="K54" s="291">
        <f>IF(ISBLANK(J54),"",VLOOKUP(J54,Po_1_km_marche,2))</f>
      </c>
      <c r="L54" s="294"/>
      <c r="M54" s="291">
        <f>IF(ISBLANK(L54),"",VLOOKUP(L54,Po_Longueur,2))</f>
      </c>
      <c r="N54" s="294">
        <v>522</v>
      </c>
      <c r="O54" s="291">
        <f>IF(ISBLANK(N54),"",VLOOKUP(N54,Po_Triple_saut,2))</f>
        <v>10</v>
      </c>
      <c r="P54" s="294"/>
      <c r="Q54" s="291">
        <f>IF(ISBLANK(P54),"",VLOOKUP(P54,Po_Hauteur,2))</f>
      </c>
      <c r="R54" s="294"/>
      <c r="S54" s="368">
        <f>IF(ISBLANK(R54),"",VLOOKUP(R54,Po_Perche,2))</f>
      </c>
      <c r="T54" s="294"/>
      <c r="U54" s="291">
        <f>IF(ISBLANK(T54),"",VLOOKUP(T54,Po_Poids,2))</f>
      </c>
      <c r="V54" s="199">
        <f t="shared" si="22"/>
        <v>3</v>
      </c>
      <c r="W54" s="192">
        <f t="shared" si="23"/>
        <v>28</v>
      </c>
      <c r="X54" s="218">
        <v>50</v>
      </c>
      <c r="Z54" s="131">
        <f t="shared" si="24"/>
      </c>
      <c r="AA54" s="130">
        <f t="shared" si="25"/>
        <v>28</v>
      </c>
      <c r="AB54" s="130">
        <f t="shared" si="26"/>
      </c>
      <c r="AC54" s="130">
        <f t="shared" si="27"/>
      </c>
      <c r="AD54" s="130">
        <f t="shared" si="28"/>
      </c>
      <c r="AE54" s="130">
        <f t="shared" si="29"/>
      </c>
      <c r="AF54" s="130">
        <f t="shared" si="30"/>
      </c>
      <c r="AG54" s="130">
        <f t="shared" si="31"/>
      </c>
      <c r="AH54" s="130">
        <f t="shared" si="32"/>
      </c>
      <c r="AI54" s="130">
        <f t="shared" si="33"/>
      </c>
      <c r="AJ54" s="130">
        <f t="shared" si="34"/>
      </c>
      <c r="AK54" s="130">
        <f t="shared" si="35"/>
      </c>
      <c r="AL54" s="130">
        <f t="shared" si="36"/>
      </c>
      <c r="AM54" s="130">
        <f t="shared" si="37"/>
      </c>
      <c r="AN54" s="130">
        <f t="shared" si="38"/>
      </c>
      <c r="AO54" s="130">
        <f t="shared" si="39"/>
      </c>
      <c r="AP54" s="130">
        <f t="shared" si="40"/>
      </c>
      <c r="AQ54" s="130">
        <f t="shared" si="41"/>
      </c>
      <c r="AR54" s="130">
        <f t="shared" si="42"/>
      </c>
      <c r="AS54" s="173">
        <f t="shared" si="43"/>
      </c>
    </row>
    <row r="55" spans="1:45" s="90" customFormat="1" ht="15" customHeight="1">
      <c r="A55" s="374" t="s">
        <v>703</v>
      </c>
      <c r="B55" s="374" t="s">
        <v>84</v>
      </c>
      <c r="C55" s="348" t="s">
        <v>92</v>
      </c>
      <c r="D55" s="290"/>
      <c r="E55" s="291">
        <f>IF(ISBLANK(D55),"",VLOOKUP(D55,Po_50_m,2))</f>
      </c>
      <c r="F55" s="292">
        <v>99</v>
      </c>
      <c r="G55" s="217">
        <f>IF(ISBLANK(F55),"",VLOOKUP(F55,Po_50_m_H.,2))</f>
        <v>19</v>
      </c>
      <c r="H55" s="293">
        <v>4487</v>
      </c>
      <c r="I55" s="222">
        <f>IF(ISBLANK(H55),"",VLOOKUP(H55,Po_1000_m,2))</f>
        <v>8</v>
      </c>
      <c r="J55" s="293"/>
      <c r="K55" s="291">
        <f>IF(ISBLANK(J55),"",VLOOKUP(J55,Po_1_km_marche,2))</f>
      </c>
      <c r="L55" s="294"/>
      <c r="M55" s="291">
        <f>IF(ISBLANK(L55),"",VLOOKUP(L55,Po_Longueur,2))</f>
      </c>
      <c r="N55" s="294"/>
      <c r="O55" s="291">
        <f>IF(ISBLANK(N55),"",VLOOKUP(N55,Po_Triple_saut,2))</f>
      </c>
      <c r="P55" s="294"/>
      <c r="Q55" s="291">
        <f>IF(ISBLANK(P55),"",VLOOKUP(P55,Po_Hauteur,2))</f>
      </c>
      <c r="R55" s="294"/>
      <c r="S55" s="368">
        <f>IF(ISBLANK(R55),"",VLOOKUP(R55,Po_Perche,2))</f>
      </c>
      <c r="T55" s="294"/>
      <c r="U55" s="291">
        <f>IF(ISBLANK(T55),"",VLOOKUP(T55,Po_Poids,2))</f>
      </c>
      <c r="V55" s="199">
        <f t="shared" si="22"/>
        <v>2</v>
      </c>
      <c r="W55" s="192">
        <f t="shared" si="23"/>
        <v>27</v>
      </c>
      <c r="X55" s="218">
        <v>51</v>
      </c>
      <c r="Z55" s="131">
        <f t="shared" si="24"/>
      </c>
      <c r="AA55" s="130">
        <f t="shared" si="25"/>
      </c>
      <c r="AB55" s="130">
        <f t="shared" si="26"/>
      </c>
      <c r="AC55" s="130">
        <f t="shared" si="27"/>
      </c>
      <c r="AD55" s="130">
        <f t="shared" si="28"/>
      </c>
      <c r="AE55" s="130">
        <f t="shared" si="29"/>
      </c>
      <c r="AF55" s="130">
        <f t="shared" si="30"/>
      </c>
      <c r="AG55" s="130">
        <f t="shared" si="31"/>
      </c>
      <c r="AH55" s="130">
        <f t="shared" si="32"/>
      </c>
      <c r="AI55" s="130">
        <f t="shared" si="33"/>
      </c>
      <c r="AJ55" s="130">
        <f t="shared" si="34"/>
      </c>
      <c r="AK55" s="130">
        <f t="shared" si="35"/>
      </c>
      <c r="AL55" s="130">
        <f t="shared" si="36"/>
      </c>
      <c r="AM55" s="130">
        <f t="shared" si="37"/>
      </c>
      <c r="AN55" s="130">
        <f t="shared" si="38"/>
      </c>
      <c r="AO55" s="130">
        <f t="shared" si="39"/>
      </c>
      <c r="AP55" s="130">
        <f t="shared" si="40"/>
      </c>
      <c r="AQ55" s="130">
        <f t="shared" si="41"/>
      </c>
      <c r="AR55" s="130">
        <f t="shared" si="42"/>
      </c>
      <c r="AS55" s="173">
        <f t="shared" si="43"/>
        <v>27</v>
      </c>
    </row>
    <row r="56" spans="1:45" s="90" customFormat="1" ht="15" customHeight="1">
      <c r="A56" s="445" t="s">
        <v>695</v>
      </c>
      <c r="B56" s="445" t="s">
        <v>704</v>
      </c>
      <c r="C56" s="348" t="s">
        <v>77</v>
      </c>
      <c r="D56" s="290">
        <v>94</v>
      </c>
      <c r="E56" s="291">
        <f>IF(ISBLANK(D56),"",VLOOKUP(D56,Po_50_m,2))</f>
        <v>12</v>
      </c>
      <c r="F56" s="292"/>
      <c r="G56" s="217">
        <f>IF(ISBLANK(F56),"",VLOOKUP(F56,Po_50_m_H.,2))</f>
      </c>
      <c r="H56" s="293">
        <v>4366</v>
      </c>
      <c r="I56" s="222">
        <f>IF(ISBLANK(H56),"",VLOOKUP(H56,Po_1000_m,2))</f>
        <v>10</v>
      </c>
      <c r="J56" s="293"/>
      <c r="K56" s="291">
        <f>IF(ISBLANK(J56),"",VLOOKUP(J56,Po_1_km_marche,2))</f>
      </c>
      <c r="L56" s="294"/>
      <c r="M56" s="291">
        <f>IF(ISBLANK(L56),"",VLOOKUP(L56,Po_Longueur,2))</f>
      </c>
      <c r="N56" s="294"/>
      <c r="O56" s="291">
        <f>IF(ISBLANK(N56),"",VLOOKUP(N56,Po_Triple_saut,2))</f>
      </c>
      <c r="P56" s="294"/>
      <c r="Q56" s="291">
        <f>IF(ISBLANK(P56),"",VLOOKUP(P56,Po_Hauteur,2))</f>
      </c>
      <c r="R56" s="294"/>
      <c r="S56" s="368">
        <f>IF(ISBLANK(R56),"",VLOOKUP(R56,Po_Perche,2))</f>
      </c>
      <c r="T56" s="294">
        <v>359</v>
      </c>
      <c r="U56" s="291">
        <f>IF(ISBLANK(T56),"",VLOOKUP(T56,Po_Poids,2))</f>
        <v>4</v>
      </c>
      <c r="V56" s="199">
        <f t="shared" si="22"/>
        <v>3</v>
      </c>
      <c r="W56" s="192">
        <f t="shared" si="23"/>
        <v>26</v>
      </c>
      <c r="X56" s="218">
        <v>52</v>
      </c>
      <c r="Z56" s="131">
        <f t="shared" si="24"/>
      </c>
      <c r="AA56" s="130">
        <f t="shared" si="25"/>
      </c>
      <c r="AB56" s="130">
        <f t="shared" si="26"/>
      </c>
      <c r="AC56" s="130">
        <f t="shared" si="27"/>
      </c>
      <c r="AD56" s="130">
        <f t="shared" si="28"/>
        <v>26</v>
      </c>
      <c r="AE56" s="130">
        <f t="shared" si="29"/>
      </c>
      <c r="AF56" s="130">
        <f t="shared" si="30"/>
      </c>
      <c r="AG56" s="130">
        <f t="shared" si="31"/>
      </c>
      <c r="AH56" s="130">
        <f t="shared" si="32"/>
      </c>
      <c r="AI56" s="130">
        <f t="shared" si="33"/>
      </c>
      <c r="AJ56" s="130">
        <f t="shared" si="34"/>
      </c>
      <c r="AK56" s="130">
        <f t="shared" si="35"/>
      </c>
      <c r="AL56" s="130">
        <f t="shared" si="36"/>
      </c>
      <c r="AM56" s="130">
        <f t="shared" si="37"/>
      </c>
      <c r="AN56" s="130">
        <f t="shared" si="38"/>
      </c>
      <c r="AO56" s="130">
        <f t="shared" si="39"/>
      </c>
      <c r="AP56" s="130">
        <f t="shared" si="40"/>
      </c>
      <c r="AQ56" s="130">
        <f t="shared" si="41"/>
      </c>
      <c r="AR56" s="130">
        <f t="shared" si="42"/>
      </c>
      <c r="AS56" s="173">
        <f t="shared" si="43"/>
      </c>
    </row>
    <row r="57" spans="1:45" s="90" customFormat="1" ht="15" customHeight="1">
      <c r="A57" s="417" t="s">
        <v>233</v>
      </c>
      <c r="B57" s="417" t="s">
        <v>234</v>
      </c>
      <c r="C57" s="348" t="s">
        <v>45</v>
      </c>
      <c r="D57" s="290">
        <v>102</v>
      </c>
      <c r="E57" s="291">
        <f>IF(ISBLANK(D57),"",VLOOKUP(D57,Po_50_m,2))</f>
        <v>9</v>
      </c>
      <c r="F57" s="292"/>
      <c r="G57" s="217">
        <f>IF(ISBLANK(F57),"",VLOOKUP(F57,Po_50_m_H.,2))</f>
      </c>
      <c r="H57" s="293">
        <v>5129</v>
      </c>
      <c r="I57" s="222">
        <f>IF(ISBLANK(H57),"",VLOOKUP(H57,Po_1000_m,2))</f>
        <v>5</v>
      </c>
      <c r="J57" s="293"/>
      <c r="K57" s="291">
        <f>IF(ISBLANK(J57),"",VLOOKUP(J57,Po_1_km_marche,2))</f>
      </c>
      <c r="L57" s="294"/>
      <c r="M57" s="291">
        <f>IF(ISBLANK(L57),"",VLOOKUP(L57,Po_Longueur,2))</f>
      </c>
      <c r="N57" s="294"/>
      <c r="O57" s="291">
        <f>IF(ISBLANK(N57),"",VLOOKUP(N57,Po_Triple_saut,2))</f>
      </c>
      <c r="P57" s="294"/>
      <c r="Q57" s="291">
        <f>IF(ISBLANK(P57),"",VLOOKUP(P57,Po_Hauteur,2))</f>
      </c>
      <c r="R57" s="294"/>
      <c r="S57" s="368">
        <f>IF(ISBLANK(R57),"",VLOOKUP(R57,Po_Perche,2))</f>
      </c>
      <c r="T57" s="294">
        <v>500</v>
      </c>
      <c r="U57" s="291">
        <f>IF(ISBLANK(T57),"",VLOOKUP(T57,Po_Poids,2))</f>
        <v>12</v>
      </c>
      <c r="V57" s="199">
        <f t="shared" si="22"/>
        <v>3</v>
      </c>
      <c r="W57" s="192">
        <f t="shared" si="23"/>
        <v>26</v>
      </c>
      <c r="X57" s="218">
        <v>52</v>
      </c>
      <c r="Z57" s="131">
        <f t="shared" si="24"/>
      </c>
      <c r="AA57" s="130">
        <f t="shared" si="25"/>
      </c>
      <c r="AB57" s="130">
        <f t="shared" si="26"/>
      </c>
      <c r="AC57" s="130">
        <f t="shared" si="27"/>
      </c>
      <c r="AD57" s="130">
        <f t="shared" si="28"/>
      </c>
      <c r="AE57" s="130">
        <f t="shared" si="29"/>
      </c>
      <c r="AF57" s="130">
        <f t="shared" si="30"/>
      </c>
      <c r="AG57" s="130">
        <f t="shared" si="31"/>
      </c>
      <c r="AH57" s="130">
        <f t="shared" si="32"/>
      </c>
      <c r="AI57" s="130">
        <f t="shared" si="33"/>
      </c>
      <c r="AJ57" s="130">
        <f t="shared" si="34"/>
      </c>
      <c r="AK57" s="130">
        <f t="shared" si="35"/>
      </c>
      <c r="AL57" s="130">
        <f t="shared" si="36"/>
      </c>
      <c r="AM57" s="130">
        <f t="shared" si="37"/>
      </c>
      <c r="AN57" s="130">
        <f t="shared" si="38"/>
        <v>26</v>
      </c>
      <c r="AO57" s="130">
        <f t="shared" si="39"/>
      </c>
      <c r="AP57" s="130">
        <f t="shared" si="40"/>
      </c>
      <c r="AQ57" s="130">
        <f t="shared" si="41"/>
      </c>
      <c r="AR57" s="130">
        <f t="shared" si="42"/>
      </c>
      <c r="AS57" s="173">
        <f t="shared" si="43"/>
      </c>
    </row>
    <row r="58" spans="1:45" s="90" customFormat="1" ht="15" customHeight="1">
      <c r="A58" s="374" t="s">
        <v>506</v>
      </c>
      <c r="B58" s="374" t="s">
        <v>507</v>
      </c>
      <c r="C58" s="348" t="s">
        <v>74</v>
      </c>
      <c r="D58" s="290">
        <v>103</v>
      </c>
      <c r="E58" s="291">
        <f>IF(ISBLANK(D58),"",VLOOKUP(D58,Po_50_m,2))</f>
        <v>9</v>
      </c>
      <c r="F58" s="292"/>
      <c r="G58" s="217">
        <f>IF(ISBLANK(F58),"",VLOOKUP(F58,Po_50_m_H.,2))</f>
      </c>
      <c r="H58" s="293">
        <v>4578</v>
      </c>
      <c r="I58" s="222">
        <f>IF(ISBLANK(H58),"",VLOOKUP(H58,Po_1000_m,2))</f>
        <v>7</v>
      </c>
      <c r="J58" s="293"/>
      <c r="K58" s="291">
        <f>IF(ISBLANK(J58),"",VLOOKUP(J58,Po_1_km_marche,2))</f>
      </c>
      <c r="L58" s="294"/>
      <c r="M58" s="291">
        <f>IF(ISBLANK(L58),"",VLOOKUP(L58,Po_Longueur,2))</f>
      </c>
      <c r="N58" s="294">
        <v>534</v>
      </c>
      <c r="O58" s="291">
        <f>IF(ISBLANK(N58),"",VLOOKUP(N58,Po_Triple_saut,2))</f>
        <v>10</v>
      </c>
      <c r="P58" s="294"/>
      <c r="Q58" s="291">
        <f>IF(ISBLANK(P58),"",VLOOKUP(P58,Po_Hauteur,2))</f>
      </c>
      <c r="R58" s="294"/>
      <c r="S58" s="368">
        <f>IF(ISBLANK(R58),"",VLOOKUP(R58,Po_Perche,2))</f>
      </c>
      <c r="T58" s="294"/>
      <c r="U58" s="291">
        <f>IF(ISBLANK(T58),"",VLOOKUP(T58,Po_Poids,2))</f>
      </c>
      <c r="V58" s="199">
        <f t="shared" si="22"/>
        <v>3</v>
      </c>
      <c r="W58" s="192">
        <f t="shared" si="23"/>
        <v>26</v>
      </c>
      <c r="X58" s="218">
        <v>52</v>
      </c>
      <c r="Z58" s="131">
        <f t="shared" si="24"/>
      </c>
      <c r="AA58" s="130">
        <f t="shared" si="25"/>
      </c>
      <c r="AB58" s="130">
        <f t="shared" si="26"/>
      </c>
      <c r="AC58" s="130">
        <f t="shared" si="27"/>
      </c>
      <c r="AD58" s="130">
        <f t="shared" si="28"/>
      </c>
      <c r="AE58" s="130">
        <f t="shared" si="29"/>
      </c>
      <c r="AF58" s="130">
        <f t="shared" si="30"/>
      </c>
      <c r="AG58" s="130">
        <f t="shared" si="31"/>
      </c>
      <c r="AH58" s="130">
        <f t="shared" si="32"/>
      </c>
      <c r="AI58" s="130">
        <f t="shared" si="33"/>
      </c>
      <c r="AJ58" s="130">
        <f t="shared" si="34"/>
        <v>26</v>
      </c>
      <c r="AK58" s="130">
        <f t="shared" si="35"/>
      </c>
      <c r="AL58" s="130">
        <f t="shared" si="36"/>
      </c>
      <c r="AM58" s="130">
        <f t="shared" si="37"/>
      </c>
      <c r="AN58" s="130">
        <f t="shared" si="38"/>
      </c>
      <c r="AO58" s="130">
        <f t="shared" si="39"/>
      </c>
      <c r="AP58" s="130">
        <f t="shared" si="40"/>
      </c>
      <c r="AQ58" s="130">
        <f t="shared" si="41"/>
      </c>
      <c r="AR58" s="130">
        <f t="shared" si="42"/>
      </c>
      <c r="AS58" s="173">
        <f t="shared" si="43"/>
      </c>
    </row>
    <row r="59" spans="1:45" s="90" customFormat="1" ht="15" customHeight="1">
      <c r="A59" s="374" t="s">
        <v>802</v>
      </c>
      <c r="B59" s="374" t="s">
        <v>503</v>
      </c>
      <c r="C59" s="345" t="s">
        <v>74</v>
      </c>
      <c r="D59" s="290">
        <v>93</v>
      </c>
      <c r="E59" s="291">
        <f>IF(ISBLANK(D59),"",VLOOKUP(D59,Po_50_m,2))</f>
        <v>12</v>
      </c>
      <c r="F59" s="292"/>
      <c r="G59" s="217">
        <f>IF(ISBLANK(F59),"",VLOOKUP(F59,Po_50_m_H.,2))</f>
      </c>
      <c r="H59" s="293">
        <v>5267</v>
      </c>
      <c r="I59" s="222">
        <f>IF(ISBLANK(H59),"",VLOOKUP(H59,Po_1000_m,2))</f>
        <v>4</v>
      </c>
      <c r="J59" s="293"/>
      <c r="K59" s="291">
        <f>IF(ISBLANK(J59),"",VLOOKUP(J59,Po_1_km_marche,2))</f>
      </c>
      <c r="L59" s="294"/>
      <c r="M59" s="291">
        <f>IF(ISBLANK(L59),"",VLOOKUP(L59,Po_Longueur,2))</f>
      </c>
      <c r="N59" s="294"/>
      <c r="O59" s="291">
        <f>IF(ISBLANK(N59),"",VLOOKUP(N59,Po_Triple_saut,2))</f>
      </c>
      <c r="P59" s="294"/>
      <c r="Q59" s="291">
        <f>IF(ISBLANK(P59),"",VLOOKUP(P59,Po_Hauteur,2))</f>
      </c>
      <c r="R59" s="294"/>
      <c r="S59" s="368">
        <f>IF(ISBLANK(R59),"",VLOOKUP(R59,Po_Perche,2))</f>
      </c>
      <c r="T59" s="294">
        <v>478</v>
      </c>
      <c r="U59" s="291">
        <f>IF(ISBLANK(T59),"",VLOOKUP(T59,Po_Poids,2))</f>
        <v>10</v>
      </c>
      <c r="V59" s="199">
        <f t="shared" si="22"/>
        <v>3</v>
      </c>
      <c r="W59" s="192">
        <f t="shared" si="23"/>
        <v>26</v>
      </c>
      <c r="X59" s="218">
        <v>52</v>
      </c>
      <c r="Z59" s="131">
        <f t="shared" si="24"/>
      </c>
      <c r="AA59" s="130">
        <f t="shared" si="25"/>
      </c>
      <c r="AB59" s="130">
        <f t="shared" si="26"/>
      </c>
      <c r="AC59" s="130">
        <f t="shared" si="27"/>
      </c>
      <c r="AD59" s="130">
        <f t="shared" si="28"/>
      </c>
      <c r="AE59" s="130">
        <f t="shared" si="29"/>
      </c>
      <c r="AF59" s="130">
        <f t="shared" si="30"/>
      </c>
      <c r="AG59" s="130">
        <f t="shared" si="31"/>
      </c>
      <c r="AH59" s="130">
        <f t="shared" si="32"/>
      </c>
      <c r="AI59" s="130">
        <f t="shared" si="33"/>
      </c>
      <c r="AJ59" s="130">
        <f t="shared" si="34"/>
        <v>26</v>
      </c>
      <c r="AK59" s="130">
        <f t="shared" si="35"/>
      </c>
      <c r="AL59" s="130">
        <f t="shared" si="36"/>
      </c>
      <c r="AM59" s="130">
        <f t="shared" si="37"/>
      </c>
      <c r="AN59" s="130">
        <f t="shared" si="38"/>
      </c>
      <c r="AO59" s="130">
        <f t="shared" si="39"/>
      </c>
      <c r="AP59" s="130">
        <f t="shared" si="40"/>
      </c>
      <c r="AQ59" s="130">
        <f t="shared" si="41"/>
      </c>
      <c r="AR59" s="130">
        <f t="shared" si="42"/>
      </c>
      <c r="AS59" s="173">
        <f t="shared" si="43"/>
      </c>
    </row>
    <row r="60" spans="1:45" s="90" customFormat="1" ht="15" customHeight="1">
      <c r="A60" s="374" t="s">
        <v>707</v>
      </c>
      <c r="B60" s="374" t="s">
        <v>99</v>
      </c>
      <c r="C60" s="348" t="s">
        <v>64</v>
      </c>
      <c r="D60" s="290">
        <v>97</v>
      </c>
      <c r="E60" s="291">
        <f>IF(ISBLANK(D60),"",VLOOKUP(D60,Po_50_m,2))</f>
        <v>11</v>
      </c>
      <c r="F60" s="292"/>
      <c r="G60" s="217">
        <f>IF(ISBLANK(F60),"",VLOOKUP(F60,Po_50_m_H.,2))</f>
      </c>
      <c r="H60" s="293">
        <v>6382</v>
      </c>
      <c r="I60" s="222">
        <f>IF(ISBLANK(H60),"",VLOOKUP(H60,Po_1000_m,2))</f>
        <v>1</v>
      </c>
      <c r="J60" s="293"/>
      <c r="K60" s="291">
        <f>IF(ISBLANK(J60),"",VLOOKUP(J60,Po_1_km_marche,2))</f>
      </c>
      <c r="L60" s="294"/>
      <c r="M60" s="291">
        <f>IF(ISBLANK(L60),"",VLOOKUP(L60,Po_Longueur,2))</f>
      </c>
      <c r="N60" s="294"/>
      <c r="O60" s="291">
        <f>IF(ISBLANK(N60),"",VLOOKUP(N60,Po_Triple_saut,2))</f>
      </c>
      <c r="P60" s="294"/>
      <c r="Q60" s="291">
        <f>IF(ISBLANK(P60),"",VLOOKUP(P60,Po_Hauteur,2))</f>
      </c>
      <c r="R60" s="294"/>
      <c r="S60" s="368">
        <f>IF(ISBLANK(R60),"",VLOOKUP(R60,Po_Perche,2))</f>
      </c>
      <c r="T60" s="294">
        <v>550</v>
      </c>
      <c r="U60" s="291">
        <f>IF(ISBLANK(T60),"",VLOOKUP(T60,Po_Poids,2))</f>
        <v>14</v>
      </c>
      <c r="V60" s="199">
        <f t="shared" si="22"/>
        <v>3</v>
      </c>
      <c r="W60" s="192">
        <f t="shared" si="23"/>
        <v>26</v>
      </c>
      <c r="X60" s="218">
        <v>52</v>
      </c>
      <c r="Z60" s="131">
        <f t="shared" si="24"/>
      </c>
      <c r="AA60" s="130">
        <f t="shared" si="25"/>
        <v>26</v>
      </c>
      <c r="AB60" s="130">
        <f t="shared" si="26"/>
      </c>
      <c r="AC60" s="130">
        <f t="shared" si="27"/>
      </c>
      <c r="AD60" s="130">
        <f t="shared" si="28"/>
      </c>
      <c r="AE60" s="130">
        <f t="shared" si="29"/>
      </c>
      <c r="AF60" s="130">
        <f t="shared" si="30"/>
      </c>
      <c r="AG60" s="130">
        <f t="shared" si="31"/>
      </c>
      <c r="AH60" s="130">
        <f t="shared" si="32"/>
      </c>
      <c r="AI60" s="130">
        <f t="shared" si="33"/>
      </c>
      <c r="AJ60" s="130">
        <f t="shared" si="34"/>
      </c>
      <c r="AK60" s="130">
        <f t="shared" si="35"/>
      </c>
      <c r="AL60" s="130">
        <f t="shared" si="36"/>
      </c>
      <c r="AM60" s="130">
        <f t="shared" si="37"/>
      </c>
      <c r="AN60" s="130">
        <f t="shared" si="38"/>
      </c>
      <c r="AO60" s="130">
        <f t="shared" si="39"/>
      </c>
      <c r="AP60" s="130">
        <f t="shared" si="40"/>
      </c>
      <c r="AQ60" s="130">
        <f t="shared" si="41"/>
      </c>
      <c r="AR60" s="130">
        <f t="shared" si="42"/>
      </c>
      <c r="AS60" s="173">
        <f t="shared" si="43"/>
      </c>
    </row>
    <row r="61" spans="1:45" s="90" customFormat="1" ht="15" customHeight="1">
      <c r="A61" s="374" t="s">
        <v>443</v>
      </c>
      <c r="B61" s="374" t="s">
        <v>159</v>
      </c>
      <c r="C61" s="345" t="s">
        <v>78</v>
      </c>
      <c r="D61" s="290">
        <v>93</v>
      </c>
      <c r="E61" s="291">
        <f>IF(ISBLANK(D61),"",VLOOKUP(D61,Po_50_m,2))</f>
        <v>12</v>
      </c>
      <c r="F61" s="292"/>
      <c r="G61" s="217">
        <f>IF(ISBLANK(F61),"",VLOOKUP(F61,Po_50_m_H.,2))</f>
      </c>
      <c r="H61" s="293">
        <v>4136</v>
      </c>
      <c r="I61" s="222">
        <f>IF(ISBLANK(H61),"",VLOOKUP(H61,Po_1000_m,2))</f>
        <v>13</v>
      </c>
      <c r="J61" s="293"/>
      <c r="K61" s="291">
        <f>IF(ISBLANK(J61),"",VLOOKUP(J61,Po_1_km_marche,2))</f>
      </c>
      <c r="L61" s="294"/>
      <c r="M61" s="291">
        <f>IF(ISBLANK(L61),"",VLOOKUP(L61,Po_Longueur,2))</f>
      </c>
      <c r="N61" s="294"/>
      <c r="O61" s="291">
        <f>IF(ISBLANK(N61),"",VLOOKUP(N61,Po_Triple_saut,2))</f>
      </c>
      <c r="P61" s="294" t="s">
        <v>660</v>
      </c>
      <c r="Q61" s="291">
        <v>1</v>
      </c>
      <c r="R61" s="294"/>
      <c r="S61" s="368">
        <f>IF(ISBLANK(R61),"",VLOOKUP(R61,Po_Perche,2))</f>
      </c>
      <c r="T61" s="294"/>
      <c r="U61" s="291">
        <f>IF(ISBLANK(T61),"",VLOOKUP(T61,Po_Poids,2))</f>
      </c>
      <c r="V61" s="199">
        <f t="shared" si="22"/>
        <v>3</v>
      </c>
      <c r="W61" s="192">
        <f t="shared" si="23"/>
        <v>26</v>
      </c>
      <c r="X61" s="218">
        <v>52</v>
      </c>
      <c r="Z61" s="131">
        <f t="shared" si="24"/>
      </c>
      <c r="AA61" s="130">
        <f t="shared" si="25"/>
      </c>
      <c r="AB61" s="130">
        <f t="shared" si="26"/>
      </c>
      <c r="AC61" s="130">
        <f t="shared" si="27"/>
      </c>
      <c r="AD61" s="130">
        <f t="shared" si="28"/>
      </c>
      <c r="AE61" s="130">
        <f t="shared" si="29"/>
      </c>
      <c r="AF61" s="130">
        <f t="shared" si="30"/>
      </c>
      <c r="AG61" s="130">
        <f t="shared" si="31"/>
      </c>
      <c r="AH61" s="130">
        <f t="shared" si="32"/>
      </c>
      <c r="AI61" s="130">
        <f t="shared" si="33"/>
      </c>
      <c r="AJ61" s="130">
        <f t="shared" si="34"/>
      </c>
      <c r="AK61" s="130">
        <f t="shared" si="35"/>
        <v>26</v>
      </c>
      <c r="AL61" s="130">
        <f t="shared" si="36"/>
      </c>
      <c r="AM61" s="130">
        <f t="shared" si="37"/>
      </c>
      <c r="AN61" s="130">
        <f t="shared" si="38"/>
      </c>
      <c r="AO61" s="130">
        <f t="shared" si="39"/>
      </c>
      <c r="AP61" s="130">
        <f t="shared" si="40"/>
      </c>
      <c r="AQ61" s="130">
        <f t="shared" si="41"/>
      </c>
      <c r="AR61" s="130">
        <f t="shared" si="42"/>
      </c>
      <c r="AS61" s="173">
        <f t="shared" si="43"/>
      </c>
    </row>
    <row r="62" spans="1:45" s="90" customFormat="1" ht="15" customHeight="1">
      <c r="A62" s="374" t="s">
        <v>516</v>
      </c>
      <c r="B62" s="374" t="s">
        <v>517</v>
      </c>
      <c r="C62" s="348" t="s">
        <v>44</v>
      </c>
      <c r="D62" s="290">
        <v>96</v>
      </c>
      <c r="E62" s="291">
        <f>IF(ISBLANK(D62),"",VLOOKUP(D62,Po_50_m,2))</f>
        <v>11</v>
      </c>
      <c r="F62" s="292"/>
      <c r="G62" s="217">
        <f>IF(ISBLANK(F62),"",VLOOKUP(F62,Po_50_m_H.,2))</f>
      </c>
      <c r="H62" s="293">
        <v>5047</v>
      </c>
      <c r="I62" s="222">
        <f>IF(ISBLANK(H62),"",VLOOKUP(H62,Po_1000_m,2))</f>
        <v>6</v>
      </c>
      <c r="J62" s="293"/>
      <c r="K62" s="291">
        <f>IF(ISBLANK(J62),"",VLOOKUP(J62,Po_1_km_marche,2))</f>
      </c>
      <c r="L62" s="294"/>
      <c r="M62" s="291">
        <f>IF(ISBLANK(L62),"",VLOOKUP(L62,Po_Longueur,2))</f>
      </c>
      <c r="N62" s="294">
        <v>513</v>
      </c>
      <c r="O62" s="291">
        <f>IF(ISBLANK(N62),"",VLOOKUP(N62,Po_Triple_saut,2))</f>
        <v>9</v>
      </c>
      <c r="P62" s="294"/>
      <c r="Q62" s="291">
        <f>IF(ISBLANK(P62),"",VLOOKUP(P62,Po_Hauteur,2))</f>
      </c>
      <c r="R62" s="294"/>
      <c r="S62" s="368">
        <f>IF(ISBLANK(R62),"",VLOOKUP(R62,Po_Perche,2))</f>
      </c>
      <c r="T62" s="294"/>
      <c r="U62" s="291">
        <f>IF(ISBLANK(T62),"",VLOOKUP(T62,Po_Poids,2))</f>
      </c>
      <c r="V62" s="199">
        <f t="shared" si="22"/>
        <v>3</v>
      </c>
      <c r="W62" s="192">
        <f t="shared" si="23"/>
        <v>26</v>
      </c>
      <c r="X62" s="218">
        <v>52</v>
      </c>
      <c r="Z62" s="131">
        <f t="shared" si="24"/>
      </c>
      <c r="AA62" s="130">
        <f t="shared" si="25"/>
      </c>
      <c r="AB62" s="130">
        <f t="shared" si="26"/>
        <v>26</v>
      </c>
      <c r="AC62" s="130">
        <f t="shared" si="27"/>
      </c>
      <c r="AD62" s="130">
        <f t="shared" si="28"/>
      </c>
      <c r="AE62" s="130">
        <f t="shared" si="29"/>
      </c>
      <c r="AF62" s="130">
        <f t="shared" si="30"/>
      </c>
      <c r="AG62" s="130">
        <f t="shared" si="31"/>
      </c>
      <c r="AH62" s="130">
        <f t="shared" si="32"/>
      </c>
      <c r="AI62" s="130">
        <f t="shared" si="33"/>
      </c>
      <c r="AJ62" s="130">
        <f t="shared" si="34"/>
      </c>
      <c r="AK62" s="130">
        <f t="shared" si="35"/>
      </c>
      <c r="AL62" s="130">
        <f t="shared" si="36"/>
      </c>
      <c r="AM62" s="130">
        <f t="shared" si="37"/>
      </c>
      <c r="AN62" s="130">
        <f t="shared" si="38"/>
      </c>
      <c r="AO62" s="130">
        <f t="shared" si="39"/>
      </c>
      <c r="AP62" s="130">
        <f t="shared" si="40"/>
      </c>
      <c r="AQ62" s="130">
        <f t="shared" si="41"/>
      </c>
      <c r="AR62" s="130">
        <f t="shared" si="42"/>
      </c>
      <c r="AS62" s="173">
        <f t="shared" si="43"/>
      </c>
    </row>
    <row r="63" spans="1:45" s="90" customFormat="1" ht="15" customHeight="1">
      <c r="A63" s="348" t="s">
        <v>708</v>
      </c>
      <c r="B63" s="348" t="s">
        <v>709</v>
      </c>
      <c r="C63" s="345" t="s">
        <v>64</v>
      </c>
      <c r="D63" s="290">
        <v>91</v>
      </c>
      <c r="E63" s="291">
        <f>IF(ISBLANK(D63),"",VLOOKUP(D63,Po_50_m,2))</f>
        <v>13</v>
      </c>
      <c r="F63" s="292"/>
      <c r="G63" s="217">
        <f>IF(ISBLANK(F63),"",VLOOKUP(F63,Po_50_m_H.,2))</f>
      </c>
      <c r="H63" s="293">
        <v>5326</v>
      </c>
      <c r="I63" s="222">
        <f>IF(ISBLANK(H63),"",VLOOKUP(H63,Po_1000_m,2))</f>
        <v>3</v>
      </c>
      <c r="J63" s="293"/>
      <c r="K63" s="291">
        <f>IF(ISBLANK(J63),"",VLOOKUP(J63,Po_1_km_marche,2))</f>
      </c>
      <c r="L63" s="294"/>
      <c r="M63" s="291">
        <f>IF(ISBLANK(L63),"",VLOOKUP(L63,Po_Longueur,2))</f>
      </c>
      <c r="N63" s="294">
        <v>514</v>
      </c>
      <c r="O63" s="291">
        <f>IF(ISBLANK(N63),"",VLOOKUP(N63,Po_Triple_saut,2))</f>
        <v>9</v>
      </c>
      <c r="P63" s="294"/>
      <c r="Q63" s="291">
        <f>IF(ISBLANK(P63),"",VLOOKUP(P63,Po_Hauteur,2))</f>
      </c>
      <c r="R63" s="294"/>
      <c r="S63" s="368">
        <f>IF(ISBLANK(R63),"",VLOOKUP(R63,Po_Perche,2))</f>
      </c>
      <c r="T63" s="294"/>
      <c r="U63" s="291">
        <f>IF(ISBLANK(T63),"",VLOOKUP(T63,Po_Poids,2))</f>
      </c>
      <c r="V63" s="199">
        <f t="shared" si="22"/>
        <v>3</v>
      </c>
      <c r="W63" s="192">
        <f t="shared" si="23"/>
        <v>25</v>
      </c>
      <c r="X63" s="218">
        <v>59</v>
      </c>
      <c r="Z63" s="131">
        <f t="shared" si="24"/>
      </c>
      <c r="AA63" s="130">
        <f t="shared" si="25"/>
        <v>25</v>
      </c>
      <c r="AB63" s="130">
        <f t="shared" si="26"/>
      </c>
      <c r="AC63" s="130">
        <f t="shared" si="27"/>
      </c>
      <c r="AD63" s="130">
        <f t="shared" si="28"/>
      </c>
      <c r="AE63" s="130">
        <f t="shared" si="29"/>
      </c>
      <c r="AF63" s="130">
        <f t="shared" si="30"/>
      </c>
      <c r="AG63" s="130">
        <f t="shared" si="31"/>
      </c>
      <c r="AH63" s="130">
        <f t="shared" si="32"/>
      </c>
      <c r="AI63" s="130">
        <f t="shared" si="33"/>
      </c>
      <c r="AJ63" s="130">
        <f t="shared" si="34"/>
      </c>
      <c r="AK63" s="130">
        <f t="shared" si="35"/>
      </c>
      <c r="AL63" s="130">
        <f t="shared" si="36"/>
      </c>
      <c r="AM63" s="130">
        <f t="shared" si="37"/>
      </c>
      <c r="AN63" s="130">
        <f t="shared" si="38"/>
      </c>
      <c r="AO63" s="130">
        <f t="shared" si="39"/>
      </c>
      <c r="AP63" s="130">
        <f t="shared" si="40"/>
      </c>
      <c r="AQ63" s="130">
        <f t="shared" si="41"/>
      </c>
      <c r="AR63" s="130">
        <f t="shared" si="42"/>
      </c>
      <c r="AS63" s="173">
        <f t="shared" si="43"/>
      </c>
    </row>
    <row r="64" spans="1:45" s="90" customFormat="1" ht="15" customHeight="1">
      <c r="A64" s="348" t="s">
        <v>449</v>
      </c>
      <c r="B64" s="348" t="s">
        <v>450</v>
      </c>
      <c r="C64" s="345" t="s">
        <v>64</v>
      </c>
      <c r="D64" s="290">
        <v>98</v>
      </c>
      <c r="E64" s="291">
        <f>IF(ISBLANK(D64),"",VLOOKUP(D64,Po_50_m,2))</f>
        <v>10</v>
      </c>
      <c r="F64" s="292"/>
      <c r="G64" s="217">
        <f>IF(ISBLANK(F64),"",VLOOKUP(F64,Po_50_m_H.,2))</f>
      </c>
      <c r="H64" s="293">
        <v>5017</v>
      </c>
      <c r="I64" s="222">
        <f>IF(ISBLANK(H64),"",VLOOKUP(H64,Po_1000_m,2))</f>
        <v>7</v>
      </c>
      <c r="J64" s="293"/>
      <c r="K64" s="291">
        <f>IF(ISBLANK(J64),"",VLOOKUP(J64,Po_1_km_marche,2))</f>
      </c>
      <c r="L64" s="294"/>
      <c r="M64" s="291">
        <f>IF(ISBLANK(L64),"",VLOOKUP(L64,Po_Longueur,2))</f>
      </c>
      <c r="N64" s="294">
        <v>483</v>
      </c>
      <c r="O64" s="291">
        <f>IF(ISBLANK(N64),"",VLOOKUP(N64,Po_Triple_saut,2))</f>
        <v>8</v>
      </c>
      <c r="P64" s="294"/>
      <c r="Q64" s="291">
        <f>IF(ISBLANK(P64),"",VLOOKUP(P64,Po_Hauteur,2))</f>
      </c>
      <c r="R64" s="294"/>
      <c r="S64" s="368">
        <f>IF(ISBLANK(R64),"",VLOOKUP(R64,Po_Perche,2))</f>
      </c>
      <c r="T64" s="294"/>
      <c r="U64" s="291">
        <f>IF(ISBLANK(T64),"",VLOOKUP(T64,Po_Poids,2))</f>
      </c>
      <c r="V64" s="199">
        <f t="shared" si="22"/>
        <v>3</v>
      </c>
      <c r="W64" s="192">
        <f t="shared" si="23"/>
        <v>25</v>
      </c>
      <c r="X64" s="218">
        <v>59</v>
      </c>
      <c r="Z64" s="131">
        <f t="shared" si="24"/>
      </c>
      <c r="AA64" s="130">
        <f t="shared" si="25"/>
        <v>25</v>
      </c>
      <c r="AB64" s="130">
        <f t="shared" si="26"/>
      </c>
      <c r="AC64" s="130">
        <f t="shared" si="27"/>
      </c>
      <c r="AD64" s="130">
        <f t="shared" si="28"/>
      </c>
      <c r="AE64" s="130">
        <f t="shared" si="29"/>
      </c>
      <c r="AF64" s="130">
        <f t="shared" si="30"/>
      </c>
      <c r="AG64" s="130">
        <f t="shared" si="31"/>
      </c>
      <c r="AH64" s="130">
        <f t="shared" si="32"/>
      </c>
      <c r="AI64" s="130">
        <f t="shared" si="33"/>
      </c>
      <c r="AJ64" s="130">
        <f t="shared" si="34"/>
      </c>
      <c r="AK64" s="130">
        <f t="shared" si="35"/>
      </c>
      <c r="AL64" s="130">
        <f t="shared" si="36"/>
      </c>
      <c r="AM64" s="130">
        <f t="shared" si="37"/>
      </c>
      <c r="AN64" s="130">
        <f t="shared" si="38"/>
      </c>
      <c r="AO64" s="130">
        <f t="shared" si="39"/>
      </c>
      <c r="AP64" s="130">
        <f t="shared" si="40"/>
      </c>
      <c r="AQ64" s="130">
        <f t="shared" si="41"/>
      </c>
      <c r="AR64" s="130">
        <f t="shared" si="42"/>
      </c>
      <c r="AS64" s="173">
        <f t="shared" si="43"/>
      </c>
    </row>
    <row r="65" spans="1:45" s="90" customFormat="1" ht="15" customHeight="1">
      <c r="A65" s="348" t="s">
        <v>237</v>
      </c>
      <c r="B65" s="348" t="s">
        <v>717</v>
      </c>
      <c r="C65" s="345" t="s">
        <v>45</v>
      </c>
      <c r="D65" s="290">
        <v>101</v>
      </c>
      <c r="E65" s="291">
        <f>IF(ISBLANK(D65),"",VLOOKUP(D65,Po_50_m,2))</f>
        <v>9</v>
      </c>
      <c r="F65" s="292"/>
      <c r="G65" s="217">
        <f>IF(ISBLANK(F65),"",VLOOKUP(F65,Po_50_m_H.,2))</f>
      </c>
      <c r="H65" s="293">
        <v>5116</v>
      </c>
      <c r="I65" s="222">
        <f>IF(ISBLANK(H65),"",VLOOKUP(H65,Po_1000_m,2))</f>
        <v>5</v>
      </c>
      <c r="J65" s="293"/>
      <c r="K65" s="291">
        <f>IF(ISBLANK(J65),"",VLOOKUP(J65,Po_1_km_marche,2))</f>
      </c>
      <c r="L65" s="294"/>
      <c r="M65" s="291">
        <f>IF(ISBLANK(L65),"",VLOOKUP(L65,Po_Longueur,2))</f>
      </c>
      <c r="N65" s="294"/>
      <c r="O65" s="291">
        <f>IF(ISBLANK(N65),"",VLOOKUP(N65,Po_Triple_saut,2))</f>
      </c>
      <c r="P65" s="294"/>
      <c r="Q65" s="291">
        <f>IF(ISBLANK(P65),"",VLOOKUP(P65,Po_Hauteur,2))</f>
      </c>
      <c r="R65" s="294"/>
      <c r="S65" s="368">
        <f>IF(ISBLANK(R65),"",VLOOKUP(R65,Po_Perche,2))</f>
      </c>
      <c r="T65" s="294">
        <v>462</v>
      </c>
      <c r="U65" s="291">
        <f>IF(ISBLANK(T65),"",VLOOKUP(T65,Po_Poids,2))</f>
        <v>10</v>
      </c>
      <c r="V65" s="199">
        <f t="shared" si="22"/>
        <v>3</v>
      </c>
      <c r="W65" s="192">
        <f t="shared" si="23"/>
        <v>24</v>
      </c>
      <c r="X65" s="218">
        <v>61</v>
      </c>
      <c r="Z65" s="131">
        <f t="shared" si="24"/>
      </c>
      <c r="AA65" s="130">
        <f t="shared" si="25"/>
      </c>
      <c r="AB65" s="130">
        <f t="shared" si="26"/>
      </c>
      <c r="AC65" s="130">
        <f t="shared" si="27"/>
      </c>
      <c r="AD65" s="130">
        <f t="shared" si="28"/>
      </c>
      <c r="AE65" s="130">
        <f t="shared" si="29"/>
      </c>
      <c r="AF65" s="130">
        <f t="shared" si="30"/>
      </c>
      <c r="AG65" s="130">
        <f t="shared" si="31"/>
      </c>
      <c r="AH65" s="130">
        <f t="shared" si="32"/>
      </c>
      <c r="AI65" s="130">
        <f t="shared" si="33"/>
      </c>
      <c r="AJ65" s="130">
        <f t="shared" si="34"/>
      </c>
      <c r="AK65" s="130">
        <f t="shared" si="35"/>
      </c>
      <c r="AL65" s="130">
        <f t="shared" si="36"/>
      </c>
      <c r="AM65" s="130">
        <f t="shared" si="37"/>
      </c>
      <c r="AN65" s="130">
        <f t="shared" si="38"/>
        <v>24</v>
      </c>
      <c r="AO65" s="130">
        <f t="shared" si="39"/>
      </c>
      <c r="AP65" s="130">
        <f t="shared" si="40"/>
      </c>
      <c r="AQ65" s="130">
        <f t="shared" si="41"/>
      </c>
      <c r="AR65" s="130">
        <f t="shared" si="42"/>
      </c>
      <c r="AS65" s="173">
        <f t="shared" si="43"/>
      </c>
    </row>
    <row r="66" spans="1:45" s="90" customFormat="1" ht="15" customHeight="1">
      <c r="A66" s="348" t="s">
        <v>162</v>
      </c>
      <c r="B66" s="348" t="s">
        <v>710</v>
      </c>
      <c r="C66" s="345" t="s">
        <v>61</v>
      </c>
      <c r="D66" s="290"/>
      <c r="E66" s="291">
        <f>IF(ISBLANK(D66),"",VLOOKUP(D66,Po_50_m,2))</f>
      </c>
      <c r="F66" s="292">
        <v>123</v>
      </c>
      <c r="G66" s="217">
        <f>IF(ISBLANK(F66),"",VLOOKUP(F66,Po_50_m_H.,2))</f>
        <v>13</v>
      </c>
      <c r="H66" s="293">
        <v>6562</v>
      </c>
      <c r="I66" s="222">
        <f>IF(ISBLANK(H66),"",VLOOKUP(H66,Po_1000_m,2))</f>
        <v>1</v>
      </c>
      <c r="J66" s="293"/>
      <c r="K66" s="291">
        <f>IF(ISBLANK(J66),"",VLOOKUP(J66,Po_1_km_marche,2))</f>
      </c>
      <c r="L66" s="294"/>
      <c r="M66" s="291">
        <f>IF(ISBLANK(L66),"",VLOOKUP(L66,Po_Longueur,2))</f>
      </c>
      <c r="N66" s="294">
        <v>520</v>
      </c>
      <c r="O66" s="291">
        <f>IF(ISBLANK(N66),"",VLOOKUP(N66,Po_Triple_saut,2))</f>
        <v>10</v>
      </c>
      <c r="P66" s="294"/>
      <c r="Q66" s="291">
        <f>IF(ISBLANK(P66),"",VLOOKUP(P66,Po_Hauteur,2))</f>
      </c>
      <c r="R66" s="294"/>
      <c r="S66" s="368">
        <f>IF(ISBLANK(R66),"",VLOOKUP(R66,Po_Perche,2))</f>
      </c>
      <c r="T66" s="294"/>
      <c r="U66" s="291">
        <f>IF(ISBLANK(T66),"",VLOOKUP(T66,Po_Poids,2))</f>
      </c>
      <c r="V66" s="199">
        <f t="shared" si="22"/>
        <v>3</v>
      </c>
      <c r="W66" s="192">
        <f t="shared" si="23"/>
        <v>24</v>
      </c>
      <c r="X66" s="218">
        <v>61</v>
      </c>
      <c r="Z66" s="131">
        <f t="shared" si="24"/>
      </c>
      <c r="AA66" s="130">
        <f t="shared" si="25"/>
      </c>
      <c r="AB66" s="130">
        <f t="shared" si="26"/>
      </c>
      <c r="AC66" s="130">
        <f t="shared" si="27"/>
      </c>
      <c r="AD66" s="130">
        <f t="shared" si="28"/>
      </c>
      <c r="AE66" s="130">
        <f t="shared" si="29"/>
      </c>
      <c r="AF66" s="130">
        <f t="shared" si="30"/>
      </c>
      <c r="AG66" s="130">
        <f t="shared" si="31"/>
      </c>
      <c r="AH66" s="130">
        <f t="shared" si="32"/>
      </c>
      <c r="AI66" s="130">
        <f t="shared" si="33"/>
      </c>
      <c r="AJ66" s="130">
        <f t="shared" si="34"/>
      </c>
      <c r="AK66" s="130">
        <f t="shared" si="35"/>
      </c>
      <c r="AL66" s="130">
        <f t="shared" si="36"/>
      </c>
      <c r="AM66" s="130">
        <f t="shared" si="37"/>
      </c>
      <c r="AN66" s="130">
        <f t="shared" si="38"/>
      </c>
      <c r="AO66" s="130">
        <f t="shared" si="39"/>
      </c>
      <c r="AP66" s="130">
        <f t="shared" si="40"/>
      </c>
      <c r="AQ66" s="130">
        <f t="shared" si="41"/>
      </c>
      <c r="AR66" s="130">
        <f t="shared" si="42"/>
        <v>24</v>
      </c>
      <c r="AS66" s="173">
        <f t="shared" si="43"/>
      </c>
    </row>
    <row r="67" spans="1:45" s="90" customFormat="1" ht="15" customHeight="1">
      <c r="A67" s="348" t="s">
        <v>669</v>
      </c>
      <c r="B67" s="348" t="s">
        <v>716</v>
      </c>
      <c r="C67" s="330" t="s">
        <v>45</v>
      </c>
      <c r="D67" s="290">
        <v>94</v>
      </c>
      <c r="E67" s="291">
        <f>IF(ISBLANK(D67),"",VLOOKUP(D67,Po_50_m,2))</f>
        <v>12</v>
      </c>
      <c r="F67" s="292"/>
      <c r="G67" s="217">
        <f>IF(ISBLANK(F67),"",VLOOKUP(F67,Po_50_m_H.,2))</f>
      </c>
      <c r="H67" s="293">
        <v>4427</v>
      </c>
      <c r="I67" s="222">
        <f>IF(ISBLANK(H67),"",VLOOKUP(H67,Po_1000_m,2))</f>
        <v>9</v>
      </c>
      <c r="J67" s="293"/>
      <c r="K67" s="291">
        <f>IF(ISBLANK(J67),"",VLOOKUP(J67,Po_1_km_marche,2))</f>
      </c>
      <c r="L67" s="294"/>
      <c r="M67" s="291">
        <f>IF(ISBLANK(L67),"",VLOOKUP(L67,Po_Longueur,2))</f>
      </c>
      <c r="N67" s="294"/>
      <c r="O67" s="291">
        <f>IF(ISBLANK(N67),"",VLOOKUP(N67,Po_Triple_saut,2))</f>
      </c>
      <c r="P67" s="294"/>
      <c r="Q67" s="291">
        <f>IF(ISBLANK(P67),"",VLOOKUP(P67,Po_Hauteur,2))</f>
      </c>
      <c r="R67" s="294"/>
      <c r="S67" s="368">
        <f>IF(ISBLANK(R67),"",VLOOKUP(R67,Po_Perche,2))</f>
      </c>
      <c r="T67" s="294">
        <v>306</v>
      </c>
      <c r="U67" s="291">
        <f>IF(ISBLANK(T67),"",VLOOKUP(T67,Po_Poids,2))</f>
        <v>2</v>
      </c>
      <c r="V67" s="199">
        <f t="shared" si="22"/>
        <v>3</v>
      </c>
      <c r="W67" s="192">
        <f t="shared" si="23"/>
        <v>23</v>
      </c>
      <c r="X67" s="218">
        <v>63</v>
      </c>
      <c r="Z67" s="131">
        <f t="shared" si="24"/>
      </c>
      <c r="AA67" s="130">
        <f t="shared" si="25"/>
      </c>
      <c r="AB67" s="130">
        <f t="shared" si="26"/>
      </c>
      <c r="AC67" s="130">
        <f t="shared" si="27"/>
      </c>
      <c r="AD67" s="130">
        <f t="shared" si="28"/>
      </c>
      <c r="AE67" s="130">
        <f t="shared" si="29"/>
      </c>
      <c r="AF67" s="130">
        <f t="shared" si="30"/>
      </c>
      <c r="AG67" s="130">
        <f t="shared" si="31"/>
      </c>
      <c r="AH67" s="130">
        <f t="shared" si="32"/>
      </c>
      <c r="AI67" s="130">
        <f t="shared" si="33"/>
      </c>
      <c r="AJ67" s="130">
        <f t="shared" si="34"/>
      </c>
      <c r="AK67" s="130">
        <f t="shared" si="35"/>
      </c>
      <c r="AL67" s="130">
        <f t="shared" si="36"/>
      </c>
      <c r="AM67" s="130">
        <f t="shared" si="37"/>
      </c>
      <c r="AN67" s="130">
        <f t="shared" si="38"/>
        <v>23</v>
      </c>
      <c r="AO67" s="130">
        <f t="shared" si="39"/>
      </c>
      <c r="AP67" s="130">
        <f t="shared" si="40"/>
      </c>
      <c r="AQ67" s="130">
        <f t="shared" si="41"/>
      </c>
      <c r="AR67" s="130">
        <f t="shared" si="42"/>
      </c>
      <c r="AS67" s="173">
        <f t="shared" si="43"/>
      </c>
    </row>
    <row r="68" spans="1:45" s="90" customFormat="1" ht="15" customHeight="1">
      <c r="A68" s="348" t="s">
        <v>448</v>
      </c>
      <c r="B68" s="348" t="s">
        <v>246</v>
      </c>
      <c r="C68" s="345" t="s">
        <v>64</v>
      </c>
      <c r="D68" s="290">
        <v>98</v>
      </c>
      <c r="E68" s="291">
        <f>IF(ISBLANK(D68),"",VLOOKUP(D68,Po_50_m,2))</f>
        <v>10</v>
      </c>
      <c r="F68" s="292"/>
      <c r="G68" s="217">
        <f>IF(ISBLANK(F68),"",VLOOKUP(F68,Po_50_m_H.,2))</f>
      </c>
      <c r="H68" s="293">
        <v>5366</v>
      </c>
      <c r="I68" s="222">
        <f>IF(ISBLANK(H68),"",VLOOKUP(H68,Po_1000_m,2))</f>
        <v>3</v>
      </c>
      <c r="J68" s="293"/>
      <c r="K68" s="291">
        <f>IF(ISBLANK(J68),"",VLOOKUP(J68,Po_1_km_marche,2))</f>
      </c>
      <c r="L68" s="294"/>
      <c r="M68" s="291">
        <f>IF(ISBLANK(L68),"",VLOOKUP(L68,Po_Longueur,2))</f>
      </c>
      <c r="N68" s="294">
        <v>520</v>
      </c>
      <c r="O68" s="291">
        <f>IF(ISBLANK(N68),"",VLOOKUP(N68,Po_Triple_saut,2))</f>
        <v>10</v>
      </c>
      <c r="P68" s="294"/>
      <c r="Q68" s="291">
        <f>IF(ISBLANK(P68),"",VLOOKUP(P68,Po_Hauteur,2))</f>
      </c>
      <c r="R68" s="294"/>
      <c r="S68" s="368">
        <f>IF(ISBLANK(R68),"",VLOOKUP(R68,Po_Perche,2))</f>
      </c>
      <c r="T68" s="294"/>
      <c r="U68" s="291">
        <f>IF(ISBLANK(T68),"",VLOOKUP(T68,Po_Poids,2))</f>
      </c>
      <c r="V68" s="199">
        <f t="shared" si="22"/>
        <v>3</v>
      </c>
      <c r="W68" s="192">
        <f t="shared" si="23"/>
        <v>23</v>
      </c>
      <c r="X68" s="218">
        <v>63</v>
      </c>
      <c r="Z68" s="131">
        <f t="shared" si="24"/>
      </c>
      <c r="AA68" s="130">
        <f t="shared" si="25"/>
        <v>23</v>
      </c>
      <c r="AB68" s="130">
        <f t="shared" si="26"/>
      </c>
      <c r="AC68" s="130">
        <f t="shared" si="27"/>
      </c>
      <c r="AD68" s="130">
        <f t="shared" si="28"/>
      </c>
      <c r="AE68" s="130">
        <f t="shared" si="29"/>
      </c>
      <c r="AF68" s="130">
        <f t="shared" si="30"/>
      </c>
      <c r="AG68" s="130">
        <f t="shared" si="31"/>
      </c>
      <c r="AH68" s="130">
        <f t="shared" si="32"/>
      </c>
      <c r="AI68" s="130">
        <f t="shared" si="33"/>
      </c>
      <c r="AJ68" s="130">
        <f t="shared" si="34"/>
      </c>
      <c r="AK68" s="130">
        <f t="shared" si="35"/>
      </c>
      <c r="AL68" s="130">
        <f t="shared" si="36"/>
      </c>
      <c r="AM68" s="130">
        <f t="shared" si="37"/>
      </c>
      <c r="AN68" s="130">
        <f t="shared" si="38"/>
      </c>
      <c r="AO68" s="130">
        <f t="shared" si="39"/>
      </c>
      <c r="AP68" s="130">
        <f t="shared" si="40"/>
      </c>
      <c r="AQ68" s="130">
        <f t="shared" si="41"/>
      </c>
      <c r="AR68" s="130">
        <f t="shared" si="42"/>
      </c>
      <c r="AS68" s="173">
        <f t="shared" si="43"/>
      </c>
    </row>
    <row r="69" spans="1:45" s="90" customFormat="1" ht="15" customHeight="1">
      <c r="A69" s="348" t="s">
        <v>719</v>
      </c>
      <c r="B69" s="348" t="s">
        <v>169</v>
      </c>
      <c r="C69" s="345" t="s">
        <v>74</v>
      </c>
      <c r="D69" s="290"/>
      <c r="E69" s="291">
        <f>IF(ISBLANK(D69),"",VLOOKUP(D69,Po_50_m,2))</f>
      </c>
      <c r="F69" s="292">
        <v>116</v>
      </c>
      <c r="G69" s="217">
        <f>IF(ISBLANK(F69),"",VLOOKUP(F69,Po_50_m_H.,2))</f>
        <v>15</v>
      </c>
      <c r="H69" s="293">
        <v>5261</v>
      </c>
      <c r="I69" s="222">
        <f>IF(ISBLANK(H69),"",VLOOKUP(H69,Po_1000_m,2))</f>
        <v>4</v>
      </c>
      <c r="J69" s="293"/>
      <c r="K69" s="291">
        <f>IF(ISBLANK(J69),"",VLOOKUP(J69,Po_1_km_marche,2))</f>
      </c>
      <c r="L69" s="294"/>
      <c r="M69" s="291">
        <f>IF(ISBLANK(L69),"",VLOOKUP(L69,Po_Longueur,2))</f>
      </c>
      <c r="N69" s="294"/>
      <c r="O69" s="291">
        <f>IF(ISBLANK(N69),"",VLOOKUP(N69,Po_Triple_saut,2))</f>
      </c>
      <c r="P69" s="294"/>
      <c r="Q69" s="291">
        <f>IF(ISBLANK(P69),"",VLOOKUP(P69,Po_Hauteur,2))</f>
      </c>
      <c r="R69" s="294"/>
      <c r="S69" s="368">
        <f>IF(ISBLANK(R69),"",VLOOKUP(R69,Po_Perche,2))</f>
      </c>
      <c r="T69" s="294">
        <v>338</v>
      </c>
      <c r="U69" s="291">
        <f>IF(ISBLANK(T69),"",VLOOKUP(T69,Po_Poids,2))</f>
        <v>3</v>
      </c>
      <c r="V69" s="199">
        <f aca="true" t="shared" si="44" ref="V69:V79">IF(ISBLANK(C69),"",COUNTA(D69,F69,H69,J69,L69,N69,P69,R69,T69))</f>
        <v>3</v>
      </c>
      <c r="W69" s="192">
        <f aca="true" t="shared" si="45" ref="W69:W79">SUM(U69,S69,Q69,O69,M69,K69,I69,G69,E69)</f>
        <v>22</v>
      </c>
      <c r="X69" s="218">
        <v>65</v>
      </c>
      <c r="Z69" s="131">
        <f aca="true" t="shared" si="46" ref="Z69:Z79">IF($Z$3&lt;&gt;(C69),"",W69)</f>
      </c>
      <c r="AA69" s="130">
        <f aca="true" t="shared" si="47" ref="AA69:AA79">IF($AA$3&lt;&gt;(C69),"",W69)</f>
      </c>
      <c r="AB69" s="130">
        <f aca="true" t="shared" si="48" ref="AB69:AB79">IF($AB$3&lt;&gt;(C69),"",W69)</f>
      </c>
      <c r="AC69" s="130">
        <f aca="true" t="shared" si="49" ref="AC69:AC79">IF($AC$3&lt;&gt;(C69),"",W69)</f>
      </c>
      <c r="AD69" s="130">
        <f aca="true" t="shared" si="50" ref="AD69:AD79">IF($AD$3&lt;&gt;(C69),"",W69)</f>
      </c>
      <c r="AE69" s="130">
        <f aca="true" t="shared" si="51" ref="AE69:AE79">IF($AE$3&lt;&gt;(C69),"",W69)</f>
      </c>
      <c r="AF69" s="130">
        <f aca="true" t="shared" si="52" ref="AF69:AF79">IF($AF$3&lt;&gt;(C69),"",W69)</f>
      </c>
      <c r="AG69" s="130">
        <f aca="true" t="shared" si="53" ref="AG69:AG79">IF($AG$3&lt;&gt;(C69),"",W69)</f>
      </c>
      <c r="AH69" s="130">
        <f aca="true" t="shared" si="54" ref="AH69:AH79">IF($AH$3&lt;&gt;(C69),"",W69)</f>
      </c>
      <c r="AI69" s="130">
        <f aca="true" t="shared" si="55" ref="AI69:AI79">IF($AI$3&lt;&gt;(C69),"",W69)</f>
      </c>
      <c r="AJ69" s="130">
        <f aca="true" t="shared" si="56" ref="AJ69:AJ79">IF($AJ$3&lt;&gt;(C69),"",W69)</f>
        <v>22</v>
      </c>
      <c r="AK69" s="130">
        <f aca="true" t="shared" si="57" ref="AK69:AK79">IF($AK$3&lt;&gt;(C69),"",W69)</f>
      </c>
      <c r="AL69" s="130">
        <f aca="true" t="shared" si="58" ref="AL69:AL79">IF($AL$3&lt;&gt;(C69),"",W69)</f>
      </c>
      <c r="AM69" s="130">
        <f aca="true" t="shared" si="59" ref="AM69:AM79">IF($AM$3&lt;&gt;(C69),"",W69)</f>
      </c>
      <c r="AN69" s="130">
        <f aca="true" t="shared" si="60" ref="AN69:AN79">IF($AN$3&lt;&gt;(C69),"",W69)</f>
      </c>
      <c r="AO69" s="130">
        <f aca="true" t="shared" si="61" ref="AO69:AO79">IF($AO$3&lt;&gt;(C69),"",W69)</f>
      </c>
      <c r="AP69" s="130">
        <f aca="true" t="shared" si="62" ref="AP69:AP79">IF($AP$3&lt;&gt;(C69),"",W69)</f>
      </c>
      <c r="AQ69" s="130">
        <f aca="true" t="shared" si="63" ref="AQ69:AQ79">IF($AQ$3&lt;&gt;(C69),"",W69)</f>
      </c>
      <c r="AR69" s="130">
        <f aca="true" t="shared" si="64" ref="AR69:AR79">IF($AR$3&lt;&gt;(C69),"",W69)</f>
      </c>
      <c r="AS69" s="173">
        <f aca="true" t="shared" si="65" ref="AS69:AS79">IF($AS$3&lt;&gt;(C69),"",W69)</f>
      </c>
    </row>
    <row r="70" spans="1:45" s="90" customFormat="1" ht="15" customHeight="1">
      <c r="A70" s="348" t="s">
        <v>718</v>
      </c>
      <c r="B70" s="348" t="s">
        <v>249</v>
      </c>
      <c r="C70" s="345" t="s">
        <v>74</v>
      </c>
      <c r="D70" s="290">
        <v>100</v>
      </c>
      <c r="E70" s="291">
        <f>IF(ISBLANK(D70),"",VLOOKUP(D70,Po_50_m,2))</f>
        <v>10</v>
      </c>
      <c r="F70" s="292"/>
      <c r="G70" s="217">
        <f>IF(ISBLANK(F70),"",VLOOKUP(F70,Po_50_m_H.,2))</f>
      </c>
      <c r="H70" s="293">
        <v>7253</v>
      </c>
      <c r="I70" s="222">
        <f>IF(ISBLANK(H70),"",VLOOKUP(H70,Po_1000_m,2))</f>
        <v>1</v>
      </c>
      <c r="J70" s="293"/>
      <c r="K70" s="291">
        <f>IF(ISBLANK(J70),"",VLOOKUP(J70,Po_1_km_marche,2))</f>
      </c>
      <c r="L70" s="294"/>
      <c r="M70" s="291">
        <f>IF(ISBLANK(L70),"",VLOOKUP(L70,Po_Longueur,2))</f>
      </c>
      <c r="N70" s="294">
        <v>532</v>
      </c>
      <c r="O70" s="291">
        <f>IF(ISBLANK(N70),"",VLOOKUP(N70,Po_Triple_saut,2))</f>
        <v>10</v>
      </c>
      <c r="P70" s="294"/>
      <c r="Q70" s="291">
        <f>IF(ISBLANK(P70),"",VLOOKUP(P70,Po_Hauteur,2))</f>
      </c>
      <c r="R70" s="294"/>
      <c r="S70" s="368">
        <f>IF(ISBLANK(R70),"",VLOOKUP(R70,Po_Perche,2))</f>
      </c>
      <c r="T70" s="294"/>
      <c r="U70" s="291">
        <f>IF(ISBLANK(T70),"",VLOOKUP(T70,Po_Poids,2))</f>
      </c>
      <c r="V70" s="199">
        <f t="shared" si="44"/>
        <v>3</v>
      </c>
      <c r="W70" s="192">
        <f t="shared" si="45"/>
        <v>21</v>
      </c>
      <c r="X70" s="218">
        <v>66</v>
      </c>
      <c r="Z70" s="131">
        <f t="shared" si="46"/>
      </c>
      <c r="AA70" s="130">
        <f t="shared" si="47"/>
      </c>
      <c r="AB70" s="130">
        <f t="shared" si="48"/>
      </c>
      <c r="AC70" s="130">
        <f t="shared" si="49"/>
      </c>
      <c r="AD70" s="130">
        <f t="shared" si="50"/>
      </c>
      <c r="AE70" s="130">
        <f t="shared" si="51"/>
      </c>
      <c r="AF70" s="130">
        <f t="shared" si="52"/>
      </c>
      <c r="AG70" s="130">
        <f t="shared" si="53"/>
      </c>
      <c r="AH70" s="130">
        <f t="shared" si="54"/>
      </c>
      <c r="AI70" s="130">
        <f t="shared" si="55"/>
      </c>
      <c r="AJ70" s="130">
        <f t="shared" si="56"/>
        <v>21</v>
      </c>
      <c r="AK70" s="130">
        <f t="shared" si="57"/>
      </c>
      <c r="AL70" s="130">
        <f t="shared" si="58"/>
      </c>
      <c r="AM70" s="130">
        <f t="shared" si="59"/>
      </c>
      <c r="AN70" s="130">
        <f t="shared" si="60"/>
      </c>
      <c r="AO70" s="130">
        <f t="shared" si="61"/>
      </c>
      <c r="AP70" s="130">
        <f t="shared" si="62"/>
      </c>
      <c r="AQ70" s="130">
        <f t="shared" si="63"/>
      </c>
      <c r="AR70" s="130">
        <f t="shared" si="64"/>
      </c>
      <c r="AS70" s="173">
        <f t="shared" si="65"/>
      </c>
    </row>
    <row r="71" spans="1:45" s="90" customFormat="1" ht="15" customHeight="1">
      <c r="A71" s="330" t="s">
        <v>330</v>
      </c>
      <c r="B71" s="330" t="s">
        <v>331</v>
      </c>
      <c r="C71" s="348" t="s">
        <v>46</v>
      </c>
      <c r="D71" s="290"/>
      <c r="E71" s="291">
        <f>IF(ISBLANK(D71),"",VLOOKUP(D71,Po_50_m,2))</f>
      </c>
      <c r="F71" s="292">
        <v>121</v>
      </c>
      <c r="G71" s="217">
        <f>IF(ISBLANK(F71),"",VLOOKUP(F71,Po_50_m_H.,2))</f>
        <v>14</v>
      </c>
      <c r="H71" s="293">
        <v>5372</v>
      </c>
      <c r="I71" s="222">
        <f>IF(ISBLANK(H71),"",VLOOKUP(H71,Po_1000_m,2))</f>
        <v>3</v>
      </c>
      <c r="J71" s="293"/>
      <c r="K71" s="291">
        <f>IF(ISBLANK(J71),"",VLOOKUP(J71,Po_1_km_marche,2))</f>
      </c>
      <c r="L71" s="294"/>
      <c r="M71" s="291">
        <f>IF(ISBLANK(L71),"",VLOOKUP(L71,Po_Longueur,2))</f>
      </c>
      <c r="N71" s="294"/>
      <c r="O71" s="291">
        <f>IF(ISBLANK(N71),"",VLOOKUP(N71,Po_Triple_saut,2))</f>
      </c>
      <c r="P71" s="294"/>
      <c r="Q71" s="291">
        <f>IF(ISBLANK(P71),"",VLOOKUP(P71,Po_Hauteur,2))</f>
      </c>
      <c r="R71" s="294"/>
      <c r="S71" s="368">
        <f>IF(ISBLANK(R71),"",VLOOKUP(R71,Po_Perche,2))</f>
      </c>
      <c r="T71" s="294">
        <v>325</v>
      </c>
      <c r="U71" s="291">
        <f>IF(ISBLANK(T71),"",VLOOKUP(T71,Po_Poids,2))</f>
        <v>3</v>
      </c>
      <c r="V71" s="199">
        <f t="shared" si="44"/>
        <v>3</v>
      </c>
      <c r="W71" s="192">
        <f t="shared" si="45"/>
        <v>20</v>
      </c>
      <c r="X71" s="218">
        <v>67</v>
      </c>
      <c r="Z71" s="131">
        <f t="shared" si="46"/>
      </c>
      <c r="AA71" s="130">
        <f t="shared" si="47"/>
      </c>
      <c r="AB71" s="130">
        <f t="shared" si="48"/>
      </c>
      <c r="AC71" s="130">
        <f t="shared" si="49"/>
      </c>
      <c r="AD71" s="130">
        <f t="shared" si="50"/>
      </c>
      <c r="AE71" s="130">
        <f t="shared" si="51"/>
      </c>
      <c r="AF71" s="130">
        <f t="shared" si="52"/>
      </c>
      <c r="AG71" s="130">
        <f t="shared" si="53"/>
      </c>
      <c r="AH71" s="130">
        <f t="shared" si="54"/>
      </c>
      <c r="AI71" s="130">
        <f t="shared" si="55"/>
      </c>
      <c r="AJ71" s="130">
        <f t="shared" si="56"/>
      </c>
      <c r="AK71" s="130">
        <f t="shared" si="57"/>
      </c>
      <c r="AL71" s="130">
        <f t="shared" si="58"/>
      </c>
      <c r="AM71" s="130">
        <f t="shared" si="59"/>
      </c>
      <c r="AN71" s="130">
        <f t="shared" si="60"/>
      </c>
      <c r="AO71" s="130">
        <f t="shared" si="61"/>
      </c>
      <c r="AP71" s="130">
        <f t="shared" si="62"/>
      </c>
      <c r="AQ71" s="130">
        <f t="shared" si="63"/>
        <v>20</v>
      </c>
      <c r="AR71" s="130">
        <f t="shared" si="64"/>
      </c>
      <c r="AS71" s="173">
        <f t="shared" si="65"/>
      </c>
    </row>
    <row r="72" spans="1:45" s="90" customFormat="1" ht="15" customHeight="1">
      <c r="A72" s="348" t="s">
        <v>504</v>
      </c>
      <c r="B72" s="348" t="s">
        <v>505</v>
      </c>
      <c r="C72" s="348" t="s">
        <v>74</v>
      </c>
      <c r="D72" s="290">
        <v>113</v>
      </c>
      <c r="E72" s="291">
        <f>IF(ISBLANK(D72),"",VLOOKUP(D72,Po_50_m,2))</f>
        <v>5</v>
      </c>
      <c r="F72" s="292"/>
      <c r="G72" s="217">
        <f>IF(ISBLANK(F72),"",VLOOKUP(F72,Po_50_m_H.,2))</f>
      </c>
      <c r="H72" s="293">
        <v>5397</v>
      </c>
      <c r="I72" s="222">
        <f>IF(ISBLANK(H72),"",VLOOKUP(H72,Po_1000_m,2))</f>
        <v>3</v>
      </c>
      <c r="J72" s="293"/>
      <c r="K72" s="291">
        <f>IF(ISBLANK(J72),"",VLOOKUP(J72,Po_1_km_marche,2))</f>
      </c>
      <c r="L72" s="294"/>
      <c r="M72" s="291">
        <f>IF(ISBLANK(L72),"",VLOOKUP(L72,Po_Longueur,2))</f>
      </c>
      <c r="N72" s="294">
        <v>529</v>
      </c>
      <c r="O72" s="291">
        <f>IF(ISBLANK(N72),"",VLOOKUP(N72,Po_Triple_saut,2))</f>
        <v>10</v>
      </c>
      <c r="P72" s="294"/>
      <c r="Q72" s="291">
        <f>IF(ISBLANK(P72),"",VLOOKUP(P72,Po_Hauteur,2))</f>
      </c>
      <c r="R72" s="294"/>
      <c r="S72" s="368">
        <f>IF(ISBLANK(R72),"",VLOOKUP(R72,Po_Perche,2))</f>
      </c>
      <c r="T72" s="294"/>
      <c r="U72" s="291">
        <f>IF(ISBLANK(T72),"",VLOOKUP(T72,Po_Poids,2))</f>
      </c>
      <c r="V72" s="199">
        <f t="shared" si="44"/>
        <v>3</v>
      </c>
      <c r="W72" s="192">
        <f t="shared" si="45"/>
        <v>18</v>
      </c>
      <c r="X72" s="218">
        <v>68</v>
      </c>
      <c r="Z72" s="131">
        <f t="shared" si="46"/>
      </c>
      <c r="AA72" s="130">
        <f t="shared" si="47"/>
      </c>
      <c r="AB72" s="130">
        <f t="shared" si="48"/>
      </c>
      <c r="AC72" s="130">
        <f t="shared" si="49"/>
      </c>
      <c r="AD72" s="130">
        <f t="shared" si="50"/>
      </c>
      <c r="AE72" s="130">
        <f t="shared" si="51"/>
      </c>
      <c r="AF72" s="130">
        <f t="shared" si="52"/>
      </c>
      <c r="AG72" s="130">
        <f t="shared" si="53"/>
      </c>
      <c r="AH72" s="130">
        <f t="shared" si="54"/>
      </c>
      <c r="AI72" s="130">
        <f t="shared" si="55"/>
      </c>
      <c r="AJ72" s="130">
        <f t="shared" si="56"/>
        <v>18</v>
      </c>
      <c r="AK72" s="130">
        <f t="shared" si="57"/>
      </c>
      <c r="AL72" s="130">
        <f t="shared" si="58"/>
      </c>
      <c r="AM72" s="130">
        <f t="shared" si="59"/>
      </c>
      <c r="AN72" s="130">
        <f t="shared" si="60"/>
      </c>
      <c r="AO72" s="130">
        <f t="shared" si="61"/>
      </c>
      <c r="AP72" s="130">
        <f t="shared" si="62"/>
      </c>
      <c r="AQ72" s="130">
        <f t="shared" si="63"/>
      </c>
      <c r="AR72" s="130">
        <f t="shared" si="64"/>
      </c>
      <c r="AS72" s="173">
        <f t="shared" si="65"/>
      </c>
    </row>
    <row r="73" spans="1:45" s="90" customFormat="1" ht="15" customHeight="1">
      <c r="A73" s="329" t="s">
        <v>700</v>
      </c>
      <c r="B73" s="329" t="s">
        <v>159</v>
      </c>
      <c r="C73" s="348" t="s">
        <v>48</v>
      </c>
      <c r="D73" s="290">
        <v>108</v>
      </c>
      <c r="E73" s="291">
        <f>IF(ISBLANK(D73),"",VLOOKUP(D73,Po_50_m,2))</f>
        <v>7</v>
      </c>
      <c r="F73" s="292"/>
      <c r="G73" s="217">
        <f>IF(ISBLANK(F73),"",VLOOKUP(F73,Po_50_m_H.,2))</f>
      </c>
      <c r="H73" s="293">
        <v>6485</v>
      </c>
      <c r="I73" s="222">
        <f>IF(ISBLANK(H73),"",VLOOKUP(H73,Po_1000_m,2))</f>
        <v>1</v>
      </c>
      <c r="J73" s="293"/>
      <c r="K73" s="291">
        <f>IF(ISBLANK(J73),"",VLOOKUP(J73,Po_1_km_marche,2))</f>
      </c>
      <c r="L73" s="294"/>
      <c r="M73" s="291">
        <f>IF(ISBLANK(L73),"",VLOOKUP(L73,Po_Longueur,2))</f>
      </c>
      <c r="N73" s="294">
        <v>512</v>
      </c>
      <c r="O73" s="291">
        <f>IF(ISBLANK(N73),"",VLOOKUP(N73,Po_Triple_saut,2))</f>
        <v>9</v>
      </c>
      <c r="P73" s="294"/>
      <c r="Q73" s="291">
        <f>IF(ISBLANK(P73),"",VLOOKUP(P73,Po_Hauteur,2))</f>
      </c>
      <c r="R73" s="294"/>
      <c r="S73" s="368">
        <f>IF(ISBLANK(R73),"",VLOOKUP(R73,Po_Perche,2))</f>
      </c>
      <c r="T73" s="294"/>
      <c r="U73" s="291">
        <f>IF(ISBLANK(T73),"",VLOOKUP(T73,Po_Poids,2))</f>
      </c>
      <c r="V73" s="199">
        <f t="shared" si="44"/>
        <v>3</v>
      </c>
      <c r="W73" s="192">
        <f t="shared" si="45"/>
        <v>17</v>
      </c>
      <c r="X73" s="218">
        <v>69</v>
      </c>
      <c r="Z73" s="131">
        <f t="shared" si="46"/>
      </c>
      <c r="AA73" s="130">
        <f t="shared" si="47"/>
      </c>
      <c r="AB73" s="130">
        <f t="shared" si="48"/>
      </c>
      <c r="AC73" s="130">
        <f t="shared" si="49"/>
      </c>
      <c r="AD73" s="130">
        <f t="shared" si="50"/>
      </c>
      <c r="AE73" s="130">
        <f t="shared" si="51"/>
      </c>
      <c r="AF73" s="130">
        <f t="shared" si="52"/>
      </c>
      <c r="AG73" s="130">
        <f t="shared" si="53"/>
      </c>
      <c r="AH73" s="130">
        <f t="shared" si="54"/>
      </c>
      <c r="AI73" s="130">
        <f t="shared" si="55"/>
      </c>
      <c r="AJ73" s="130">
        <f t="shared" si="56"/>
      </c>
      <c r="AK73" s="130">
        <f t="shared" si="57"/>
      </c>
      <c r="AL73" s="130">
        <f t="shared" si="58"/>
      </c>
      <c r="AM73" s="130">
        <f t="shared" si="59"/>
      </c>
      <c r="AN73" s="130">
        <f t="shared" si="60"/>
      </c>
      <c r="AO73" s="130">
        <f t="shared" si="61"/>
        <v>17</v>
      </c>
      <c r="AP73" s="130">
        <f t="shared" si="62"/>
      </c>
      <c r="AQ73" s="130">
        <f t="shared" si="63"/>
      </c>
      <c r="AR73" s="130">
        <f t="shared" si="64"/>
      </c>
      <c r="AS73" s="173">
        <f t="shared" si="65"/>
      </c>
    </row>
    <row r="74" spans="1:45" s="90" customFormat="1" ht="15" customHeight="1">
      <c r="A74" s="348" t="s">
        <v>446</v>
      </c>
      <c r="B74" s="348" t="s">
        <v>137</v>
      </c>
      <c r="C74" s="348" t="s">
        <v>78</v>
      </c>
      <c r="D74" s="290">
        <v>107</v>
      </c>
      <c r="E74" s="291">
        <f>IF(ISBLANK(D74),"",VLOOKUP(D74,Po_50_m,2))</f>
        <v>7</v>
      </c>
      <c r="F74" s="292"/>
      <c r="G74" s="217">
        <f>IF(ISBLANK(F74),"",VLOOKUP(F74,Po_50_m_H.,2))</f>
      </c>
      <c r="H74" s="293">
        <v>6187</v>
      </c>
      <c r="I74" s="222">
        <f>IF(ISBLANK(H74),"",VLOOKUP(H74,Po_1000_m,2))</f>
        <v>1</v>
      </c>
      <c r="J74" s="293"/>
      <c r="K74" s="291">
        <f>IF(ISBLANK(J74),"",VLOOKUP(J74,Po_1_km_marche,2))</f>
      </c>
      <c r="L74" s="294"/>
      <c r="M74" s="291">
        <f>IF(ISBLANK(L74),"",VLOOKUP(L74,Po_Longueur,2))</f>
      </c>
      <c r="N74" s="294">
        <v>513</v>
      </c>
      <c r="O74" s="291">
        <f>IF(ISBLANK(N74),"",VLOOKUP(N74,Po_Triple_saut,2))</f>
        <v>9</v>
      </c>
      <c r="P74" s="294"/>
      <c r="Q74" s="291">
        <f>IF(ISBLANK(P74),"",VLOOKUP(P74,Po_Hauteur,2))</f>
      </c>
      <c r="R74" s="294"/>
      <c r="S74" s="368">
        <f>IF(ISBLANK(R74),"",VLOOKUP(R74,Po_Perche,2))</f>
      </c>
      <c r="T74" s="294"/>
      <c r="U74" s="291">
        <f>IF(ISBLANK(T74),"",VLOOKUP(T74,Po_Poids,2))</f>
      </c>
      <c r="V74" s="199">
        <f t="shared" si="44"/>
        <v>3</v>
      </c>
      <c r="W74" s="192">
        <f t="shared" si="45"/>
        <v>17</v>
      </c>
      <c r="X74" s="218">
        <v>69</v>
      </c>
      <c r="Z74" s="131">
        <f t="shared" si="46"/>
      </c>
      <c r="AA74" s="130">
        <f t="shared" si="47"/>
      </c>
      <c r="AB74" s="130">
        <f t="shared" si="48"/>
      </c>
      <c r="AC74" s="130">
        <f t="shared" si="49"/>
      </c>
      <c r="AD74" s="130">
        <f t="shared" si="50"/>
      </c>
      <c r="AE74" s="130">
        <f t="shared" si="51"/>
      </c>
      <c r="AF74" s="130">
        <f t="shared" si="52"/>
      </c>
      <c r="AG74" s="130">
        <f t="shared" si="53"/>
      </c>
      <c r="AH74" s="130">
        <f t="shared" si="54"/>
      </c>
      <c r="AI74" s="130">
        <f t="shared" si="55"/>
      </c>
      <c r="AJ74" s="130">
        <f t="shared" si="56"/>
      </c>
      <c r="AK74" s="130">
        <f t="shared" si="57"/>
        <v>17</v>
      </c>
      <c r="AL74" s="130">
        <f t="shared" si="58"/>
      </c>
      <c r="AM74" s="130">
        <f t="shared" si="59"/>
      </c>
      <c r="AN74" s="130">
        <f t="shared" si="60"/>
      </c>
      <c r="AO74" s="130">
        <f t="shared" si="61"/>
      </c>
      <c r="AP74" s="130">
        <f t="shared" si="62"/>
      </c>
      <c r="AQ74" s="130">
        <f t="shared" si="63"/>
      </c>
      <c r="AR74" s="130">
        <f t="shared" si="64"/>
      </c>
      <c r="AS74" s="173">
        <f t="shared" si="65"/>
      </c>
    </row>
    <row r="75" spans="1:45" s="90" customFormat="1" ht="15" customHeight="1">
      <c r="A75" s="348" t="s">
        <v>274</v>
      </c>
      <c r="B75" s="348" t="s">
        <v>275</v>
      </c>
      <c r="C75" s="345" t="s">
        <v>77</v>
      </c>
      <c r="D75" s="290">
        <v>101</v>
      </c>
      <c r="E75" s="291">
        <f>IF(ISBLANK(D75),"",VLOOKUP(D75,Po_50_m,2))</f>
        <v>9</v>
      </c>
      <c r="F75" s="292"/>
      <c r="G75" s="217"/>
      <c r="H75" s="293">
        <v>5066</v>
      </c>
      <c r="I75" s="222">
        <f>IF(ISBLANK(H75),"",VLOOKUP(H75,Po_1000_m,2))</f>
        <v>6</v>
      </c>
      <c r="J75" s="293"/>
      <c r="K75" s="291">
        <f>IF(ISBLANK(J75),"",VLOOKUP(J75,Po_1_km_marche,2))</f>
      </c>
      <c r="L75" s="294"/>
      <c r="M75" s="291">
        <f>IF(ISBLANK(L75),"",VLOOKUP(L75,Po_Longueur,2))</f>
      </c>
      <c r="N75" s="294"/>
      <c r="O75" s="291">
        <f>IF(ISBLANK(N75),"",VLOOKUP(N75,Po_Triple_saut,2))</f>
      </c>
      <c r="P75" s="294"/>
      <c r="Q75" s="291">
        <f>IF(ISBLANK(P75),"",VLOOKUP(P75,Po_Hauteur,2))</f>
      </c>
      <c r="R75" s="294"/>
      <c r="S75" s="368">
        <f>IF(ISBLANK(R75),"",VLOOKUP(R75,Po_Perche,2))</f>
      </c>
      <c r="T75" s="294">
        <v>207</v>
      </c>
      <c r="U75" s="291">
        <f>IF(ISBLANK(T75),"",VLOOKUP(T75,Po_Poids,2))</f>
        <v>1</v>
      </c>
      <c r="V75" s="199">
        <f t="shared" si="44"/>
        <v>3</v>
      </c>
      <c r="W75" s="192">
        <f t="shared" si="45"/>
        <v>16</v>
      </c>
      <c r="X75" s="218">
        <v>71</v>
      </c>
      <c r="Z75" s="131">
        <f t="shared" si="46"/>
      </c>
      <c r="AA75" s="130">
        <f t="shared" si="47"/>
      </c>
      <c r="AB75" s="130">
        <f t="shared" si="48"/>
      </c>
      <c r="AC75" s="130">
        <f t="shared" si="49"/>
      </c>
      <c r="AD75" s="130">
        <f t="shared" si="50"/>
        <v>16</v>
      </c>
      <c r="AE75" s="130">
        <f t="shared" si="51"/>
      </c>
      <c r="AF75" s="130">
        <f t="shared" si="52"/>
      </c>
      <c r="AG75" s="130">
        <f t="shared" si="53"/>
      </c>
      <c r="AH75" s="130">
        <f t="shared" si="54"/>
      </c>
      <c r="AI75" s="130">
        <f t="shared" si="55"/>
      </c>
      <c r="AJ75" s="130">
        <f t="shared" si="56"/>
      </c>
      <c r="AK75" s="130">
        <f t="shared" si="57"/>
      </c>
      <c r="AL75" s="130">
        <f t="shared" si="58"/>
      </c>
      <c r="AM75" s="130">
        <f t="shared" si="59"/>
      </c>
      <c r="AN75" s="130">
        <f t="shared" si="60"/>
      </c>
      <c r="AO75" s="130">
        <f t="shared" si="61"/>
      </c>
      <c r="AP75" s="130">
        <f t="shared" si="62"/>
      </c>
      <c r="AQ75" s="130">
        <f t="shared" si="63"/>
      </c>
      <c r="AR75" s="130">
        <f t="shared" si="64"/>
      </c>
      <c r="AS75" s="173">
        <f t="shared" si="65"/>
      </c>
    </row>
    <row r="76" spans="1:45" s="90" customFormat="1" ht="15" customHeight="1">
      <c r="A76" s="348" t="s">
        <v>508</v>
      </c>
      <c r="B76" s="348" t="s">
        <v>87</v>
      </c>
      <c r="C76" s="348" t="s">
        <v>74</v>
      </c>
      <c r="D76" s="290">
        <v>101</v>
      </c>
      <c r="E76" s="291">
        <f>IF(ISBLANK(D76),"",VLOOKUP(D76,Po_50_m,2))</f>
        <v>9</v>
      </c>
      <c r="F76" s="292"/>
      <c r="G76" s="217">
        <f>IF(ISBLANK(F76),"",VLOOKUP(F76,Po_50_m_H.,2))</f>
      </c>
      <c r="H76" s="293">
        <v>5348</v>
      </c>
      <c r="I76" s="222">
        <f>IF(ISBLANK(H76),"",VLOOKUP(H76,Po_1000_m,2))</f>
        <v>3</v>
      </c>
      <c r="J76" s="293"/>
      <c r="K76" s="291">
        <f>IF(ISBLANK(J76),"",VLOOKUP(J76,Po_1_km_marche,2))</f>
      </c>
      <c r="L76" s="294"/>
      <c r="M76" s="291">
        <f>IF(ISBLANK(L76),"",VLOOKUP(L76,Po_Longueur,2))</f>
      </c>
      <c r="N76" s="294"/>
      <c r="O76" s="291">
        <f>IF(ISBLANK(N76),"",VLOOKUP(N76,Po_Triple_saut,2))</f>
      </c>
      <c r="P76" s="294"/>
      <c r="Q76" s="291">
        <f>IF(ISBLANK(P76),"",VLOOKUP(P76,Po_Hauteur,2))</f>
      </c>
      <c r="R76" s="294"/>
      <c r="S76" s="368">
        <f>IF(ISBLANK(R76),"",VLOOKUP(R76,Po_Perche,2))</f>
      </c>
      <c r="T76" s="294">
        <v>338</v>
      </c>
      <c r="U76" s="291">
        <f>IF(ISBLANK(T76),"",VLOOKUP(T76,Po_Poids,2))</f>
        <v>3</v>
      </c>
      <c r="V76" s="199">
        <f t="shared" si="44"/>
        <v>3</v>
      </c>
      <c r="W76" s="192">
        <f t="shared" si="45"/>
        <v>15</v>
      </c>
      <c r="X76" s="218">
        <v>72</v>
      </c>
      <c r="Z76" s="131">
        <f t="shared" si="46"/>
      </c>
      <c r="AA76" s="130">
        <f t="shared" si="47"/>
      </c>
      <c r="AB76" s="130">
        <f t="shared" si="48"/>
      </c>
      <c r="AC76" s="130">
        <f t="shared" si="49"/>
      </c>
      <c r="AD76" s="130">
        <f t="shared" si="50"/>
      </c>
      <c r="AE76" s="130">
        <f t="shared" si="51"/>
      </c>
      <c r="AF76" s="130">
        <f t="shared" si="52"/>
      </c>
      <c r="AG76" s="130">
        <f t="shared" si="53"/>
      </c>
      <c r="AH76" s="130">
        <f t="shared" si="54"/>
      </c>
      <c r="AI76" s="130">
        <f t="shared" si="55"/>
      </c>
      <c r="AJ76" s="130">
        <f t="shared" si="56"/>
        <v>15</v>
      </c>
      <c r="AK76" s="130">
        <f t="shared" si="57"/>
      </c>
      <c r="AL76" s="130">
        <f t="shared" si="58"/>
      </c>
      <c r="AM76" s="130">
        <f t="shared" si="59"/>
      </c>
      <c r="AN76" s="130">
        <f t="shared" si="60"/>
      </c>
      <c r="AO76" s="130">
        <f t="shared" si="61"/>
      </c>
      <c r="AP76" s="130">
        <f t="shared" si="62"/>
      </c>
      <c r="AQ76" s="130">
        <f t="shared" si="63"/>
      </c>
      <c r="AR76" s="130">
        <f t="shared" si="64"/>
      </c>
      <c r="AS76" s="173">
        <f t="shared" si="65"/>
      </c>
    </row>
    <row r="77" spans="1:45" s="90" customFormat="1" ht="15" customHeight="1">
      <c r="A77" s="348" t="s">
        <v>705</v>
      </c>
      <c r="B77" s="348" t="s">
        <v>706</v>
      </c>
      <c r="C77" s="348" t="s">
        <v>150</v>
      </c>
      <c r="D77" s="290" t="s">
        <v>676</v>
      </c>
      <c r="E77" s="291" t="str">
        <f>IF(ISBLANK(D77),"",VLOOKUP(D77,Po_50_m,2))</f>
        <v>PTS</v>
      </c>
      <c r="F77" s="292"/>
      <c r="G77" s="217">
        <f>IF(ISBLANK(F77),"",VLOOKUP(F77,Po_50_m_H.,2))</f>
      </c>
      <c r="H77" s="293" t="s">
        <v>676</v>
      </c>
      <c r="I77" s="222" t="str">
        <f>IF(ISBLANK(H77),"",VLOOKUP(H77,Po_1000_m,2))</f>
        <v>PTS</v>
      </c>
      <c r="J77" s="293"/>
      <c r="K77" s="291">
        <f>IF(ISBLANK(J77),"",VLOOKUP(J77,Po_1_km_marche,2))</f>
      </c>
      <c r="L77" s="294"/>
      <c r="M77" s="291">
        <f>IF(ISBLANK(L77),"",VLOOKUP(L77,Po_Longueur,2))</f>
      </c>
      <c r="N77" s="294"/>
      <c r="O77" s="291">
        <f>IF(ISBLANK(N77),"",VLOOKUP(N77,Po_Triple_saut,2))</f>
      </c>
      <c r="P77" s="294"/>
      <c r="Q77" s="291">
        <f>IF(ISBLANK(P77),"",VLOOKUP(P77,Po_Hauteur,2))</f>
      </c>
      <c r="R77" s="294"/>
      <c r="S77" s="368">
        <f>IF(ISBLANK(R77),"",VLOOKUP(R77,Po_Perche,2))</f>
      </c>
      <c r="T77" s="294">
        <v>348</v>
      </c>
      <c r="U77" s="291">
        <f>IF(ISBLANK(T77),"",VLOOKUP(T77,Po_Poids,2))</f>
        <v>4</v>
      </c>
      <c r="V77" s="199">
        <f t="shared" si="44"/>
        <v>3</v>
      </c>
      <c r="W77" s="192">
        <f t="shared" si="45"/>
        <v>4</v>
      </c>
      <c r="X77" s="218">
        <v>73</v>
      </c>
      <c r="Z77" s="131">
        <f t="shared" si="46"/>
      </c>
      <c r="AA77" s="130">
        <f t="shared" si="47"/>
      </c>
      <c r="AB77" s="130">
        <f t="shared" si="48"/>
      </c>
      <c r="AC77" s="130">
        <f t="shared" si="49"/>
      </c>
      <c r="AD77" s="130">
        <f t="shared" si="50"/>
      </c>
      <c r="AE77" s="130">
        <f t="shared" si="51"/>
      </c>
      <c r="AF77" s="130">
        <f t="shared" si="52"/>
      </c>
      <c r="AG77" s="130">
        <f t="shared" si="53"/>
        <v>4</v>
      </c>
      <c r="AH77" s="130">
        <f t="shared" si="54"/>
      </c>
      <c r="AI77" s="130">
        <f t="shared" si="55"/>
      </c>
      <c r="AJ77" s="130">
        <f t="shared" si="56"/>
      </c>
      <c r="AK77" s="130">
        <f t="shared" si="57"/>
      </c>
      <c r="AL77" s="130">
        <f t="shared" si="58"/>
      </c>
      <c r="AM77" s="130">
        <f t="shared" si="59"/>
      </c>
      <c r="AN77" s="130">
        <f t="shared" si="60"/>
      </c>
      <c r="AO77" s="130">
        <f t="shared" si="61"/>
      </c>
      <c r="AP77" s="130">
        <f t="shared" si="62"/>
      </c>
      <c r="AQ77" s="130">
        <f t="shared" si="63"/>
      </c>
      <c r="AR77" s="130">
        <f t="shared" si="64"/>
      </c>
      <c r="AS77" s="173">
        <f t="shared" si="65"/>
      </c>
    </row>
    <row r="78" spans="1:45" s="90" customFormat="1" ht="15" customHeight="1">
      <c r="A78" s="348" t="s">
        <v>168</v>
      </c>
      <c r="B78" s="348" t="s">
        <v>318</v>
      </c>
      <c r="C78" s="345" t="s">
        <v>150</v>
      </c>
      <c r="D78" s="290" t="s">
        <v>676</v>
      </c>
      <c r="E78" s="291" t="str">
        <f>IF(ISBLANK(D78),"",VLOOKUP(D78,Po_50_m,2))</f>
        <v>PTS</v>
      </c>
      <c r="F78" s="292"/>
      <c r="G78" s="217">
        <f>IF(ISBLANK(F78),"",VLOOKUP(F78,Po_50_m_H.,2))</f>
      </c>
      <c r="H78" s="293" t="s">
        <v>676</v>
      </c>
      <c r="I78" s="222" t="str">
        <f>IF(ISBLANK(H78),"",VLOOKUP(H78,Po_1000_m,2))</f>
        <v>PTS</v>
      </c>
      <c r="J78" s="293"/>
      <c r="K78" s="291">
        <f>IF(ISBLANK(J78),"",VLOOKUP(J78,Po_1_km_marche,2))</f>
      </c>
      <c r="L78" s="294"/>
      <c r="M78" s="291">
        <f>IF(ISBLANK(L78),"",VLOOKUP(L78,Po_Longueur,2))</f>
      </c>
      <c r="N78" s="294"/>
      <c r="O78" s="291">
        <f>IF(ISBLANK(N78),"",VLOOKUP(N78,Po_Triple_saut,2))</f>
      </c>
      <c r="P78" s="294"/>
      <c r="Q78" s="291">
        <f>IF(ISBLANK(P78),"",VLOOKUP(P78,Po_Hauteur,2))</f>
      </c>
      <c r="R78" s="294"/>
      <c r="S78" s="368">
        <f>IF(ISBLANK(R78),"",VLOOKUP(R78,Po_Perche,2))</f>
      </c>
      <c r="T78" s="294">
        <v>339</v>
      </c>
      <c r="U78" s="291">
        <f>IF(ISBLANK(T78),"",VLOOKUP(T78,Po_Poids,2))</f>
        <v>3</v>
      </c>
      <c r="V78" s="199">
        <f t="shared" si="44"/>
        <v>3</v>
      </c>
      <c r="W78" s="192">
        <f t="shared" si="45"/>
        <v>3</v>
      </c>
      <c r="X78" s="218">
        <v>74</v>
      </c>
      <c r="Z78" s="131">
        <f t="shared" si="46"/>
      </c>
      <c r="AA78" s="130">
        <f t="shared" si="47"/>
      </c>
      <c r="AB78" s="130">
        <f t="shared" si="48"/>
      </c>
      <c r="AC78" s="130">
        <f t="shared" si="49"/>
      </c>
      <c r="AD78" s="130">
        <f t="shared" si="50"/>
      </c>
      <c r="AE78" s="130">
        <f t="shared" si="51"/>
      </c>
      <c r="AF78" s="130">
        <f t="shared" si="52"/>
      </c>
      <c r="AG78" s="130">
        <f t="shared" si="53"/>
        <v>3</v>
      </c>
      <c r="AH78" s="130">
        <f t="shared" si="54"/>
      </c>
      <c r="AI78" s="130">
        <f t="shared" si="55"/>
      </c>
      <c r="AJ78" s="130">
        <f t="shared" si="56"/>
      </c>
      <c r="AK78" s="130">
        <f t="shared" si="57"/>
      </c>
      <c r="AL78" s="130">
        <f t="shared" si="58"/>
      </c>
      <c r="AM78" s="130">
        <f t="shared" si="59"/>
      </c>
      <c r="AN78" s="130">
        <f t="shared" si="60"/>
      </c>
      <c r="AO78" s="130">
        <f t="shared" si="61"/>
      </c>
      <c r="AP78" s="130">
        <f t="shared" si="62"/>
      </c>
      <c r="AQ78" s="130">
        <f t="shared" si="63"/>
      </c>
      <c r="AR78" s="130">
        <f t="shared" si="64"/>
      </c>
      <c r="AS78" s="173">
        <f t="shared" si="65"/>
      </c>
    </row>
    <row r="79" spans="1:45" s="90" customFormat="1" ht="15" customHeight="1">
      <c r="A79" s="348" t="s">
        <v>457</v>
      </c>
      <c r="B79" s="348" t="s">
        <v>458</v>
      </c>
      <c r="C79" s="348" t="s">
        <v>64</v>
      </c>
      <c r="D79" s="290"/>
      <c r="E79" s="291">
        <f>IF(ISBLANK(D79),"",VLOOKUP(D79,Po_50_m,2))</f>
      </c>
      <c r="F79" s="292"/>
      <c r="G79" s="217">
        <f>IF(ISBLANK(F79),"",VLOOKUP(F79,Po_50_m_H.,2))</f>
      </c>
      <c r="H79" s="293"/>
      <c r="I79" s="222">
        <f>IF(ISBLANK(H79),"",VLOOKUP(H79,Po_1000_m,2))</f>
      </c>
      <c r="J79" s="293"/>
      <c r="K79" s="291">
        <f>IF(ISBLANK(J79),"",VLOOKUP(J79,Po_1_km_marche,2))</f>
      </c>
      <c r="L79" s="294"/>
      <c r="M79" s="291">
        <f>IF(ISBLANK(L79),"",VLOOKUP(L79,Po_Longueur,2))</f>
      </c>
      <c r="N79" s="294" t="s">
        <v>660</v>
      </c>
      <c r="O79" s="291">
        <v>1</v>
      </c>
      <c r="P79" s="294"/>
      <c r="Q79" s="291">
        <f>IF(ISBLANK(P79),"",VLOOKUP(P79,Po_Hauteur,2))</f>
      </c>
      <c r="R79" s="294"/>
      <c r="S79" s="368">
        <f>IF(ISBLANK(R79),"",VLOOKUP(R79,Po_Perche,2))</f>
      </c>
      <c r="T79" s="294"/>
      <c r="U79" s="291">
        <f>IF(ISBLANK(T79),"",VLOOKUP(T79,Po_Poids,2))</f>
      </c>
      <c r="V79" s="199">
        <f t="shared" si="44"/>
        <v>1</v>
      </c>
      <c r="W79" s="192">
        <f t="shared" si="45"/>
        <v>1</v>
      </c>
      <c r="X79" s="218">
        <v>75</v>
      </c>
      <c r="Z79" s="131">
        <f t="shared" si="46"/>
      </c>
      <c r="AA79" s="130">
        <f t="shared" si="47"/>
        <v>1</v>
      </c>
      <c r="AB79" s="130">
        <f t="shared" si="48"/>
      </c>
      <c r="AC79" s="130">
        <f t="shared" si="49"/>
      </c>
      <c r="AD79" s="130">
        <f t="shared" si="50"/>
      </c>
      <c r="AE79" s="130">
        <f t="shared" si="51"/>
      </c>
      <c r="AF79" s="130">
        <f t="shared" si="52"/>
      </c>
      <c r="AG79" s="130">
        <f t="shared" si="53"/>
      </c>
      <c r="AH79" s="130">
        <f t="shared" si="54"/>
      </c>
      <c r="AI79" s="130">
        <f t="shared" si="55"/>
      </c>
      <c r="AJ79" s="130">
        <f t="shared" si="56"/>
      </c>
      <c r="AK79" s="130">
        <f t="shared" si="57"/>
      </c>
      <c r="AL79" s="130">
        <f t="shared" si="58"/>
      </c>
      <c r="AM79" s="130">
        <f t="shared" si="59"/>
      </c>
      <c r="AN79" s="130">
        <f t="shared" si="60"/>
      </c>
      <c r="AO79" s="130">
        <f t="shared" si="61"/>
      </c>
      <c r="AP79" s="130">
        <f t="shared" si="62"/>
      </c>
      <c r="AQ79" s="130">
        <f t="shared" si="63"/>
      </c>
      <c r="AR79" s="130">
        <f t="shared" si="64"/>
      </c>
      <c r="AS79" s="173">
        <f t="shared" si="65"/>
      </c>
    </row>
    <row r="80" spans="1:24" ht="15">
      <c r="A80" s="133"/>
      <c r="X80" s="91"/>
    </row>
    <row r="81" ht="15">
      <c r="X81" s="91"/>
    </row>
    <row r="82" spans="24:42" ht="15">
      <c r="X82" s="91"/>
      <c r="Y82" s="97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98"/>
      <c r="AN82" s="98"/>
      <c r="AO82" s="98"/>
      <c r="AP82" s="98"/>
    </row>
    <row r="83" spans="24:45" ht="15.75">
      <c r="X83" s="91"/>
      <c r="Y83" s="100" t="s">
        <v>1</v>
      </c>
      <c r="Z83" s="100">
        <f aca="true" t="shared" si="66" ref="Z83:AS83">SUM(Z3:Z79)</f>
        <v>0</v>
      </c>
      <c r="AA83" s="100">
        <f t="shared" si="66"/>
        <v>223</v>
      </c>
      <c r="AB83" s="100">
        <f t="shared" si="66"/>
        <v>170</v>
      </c>
      <c r="AC83" s="100">
        <f t="shared" si="66"/>
        <v>0</v>
      </c>
      <c r="AD83" s="100">
        <f t="shared" si="66"/>
        <v>42</v>
      </c>
      <c r="AE83" s="100">
        <f t="shared" si="66"/>
        <v>0</v>
      </c>
      <c r="AF83" s="100">
        <f t="shared" si="66"/>
        <v>0</v>
      </c>
      <c r="AG83" s="100">
        <f t="shared" si="66"/>
        <v>43</v>
      </c>
      <c r="AH83" s="100">
        <f t="shared" si="66"/>
        <v>0</v>
      </c>
      <c r="AI83" s="100">
        <f t="shared" si="66"/>
        <v>0</v>
      </c>
      <c r="AJ83" s="100">
        <f t="shared" si="66"/>
        <v>372</v>
      </c>
      <c r="AK83" s="100">
        <f t="shared" si="66"/>
        <v>119</v>
      </c>
      <c r="AL83" s="100">
        <f t="shared" si="66"/>
        <v>110</v>
      </c>
      <c r="AM83" s="100">
        <f t="shared" si="66"/>
        <v>140</v>
      </c>
      <c r="AN83" s="100">
        <f t="shared" si="66"/>
        <v>181</v>
      </c>
      <c r="AO83" s="100">
        <f t="shared" si="66"/>
        <v>434</v>
      </c>
      <c r="AP83" s="100">
        <f t="shared" si="66"/>
        <v>0</v>
      </c>
      <c r="AQ83" s="100">
        <f t="shared" si="66"/>
        <v>422</v>
      </c>
      <c r="AR83" s="100">
        <f t="shared" si="66"/>
        <v>53</v>
      </c>
      <c r="AS83" s="100">
        <f t="shared" si="66"/>
        <v>27</v>
      </c>
    </row>
    <row r="84" spans="24:45" ht="15.75">
      <c r="X84" s="9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</row>
    <row r="85" spans="24:45" ht="15.75">
      <c r="X85" s="91"/>
      <c r="Y85" s="100" t="s">
        <v>60</v>
      </c>
      <c r="Z85" s="81">
        <f>COUNTIF($C$5:$C79,Z3)</f>
        <v>0</v>
      </c>
      <c r="AA85" s="81">
        <f>COUNTIF($C$5:$C79,AA3)</f>
        <v>9</v>
      </c>
      <c r="AB85" s="81">
        <f>COUNTIF($C$5:$C79,AB3)</f>
        <v>5</v>
      </c>
      <c r="AC85" s="81">
        <f>COUNTIF($C$5:$C79,AC3)</f>
        <v>0</v>
      </c>
      <c r="AD85" s="81">
        <f>COUNTIF($C$5:$C79,AD3)</f>
        <v>2</v>
      </c>
      <c r="AE85" s="81">
        <f>COUNTIF($C$5:$C79,AE3)</f>
        <v>0</v>
      </c>
      <c r="AF85" s="81">
        <f>COUNTIF($C$5:$C79,AF3)</f>
        <v>0</v>
      </c>
      <c r="AG85" s="81">
        <f>COUNTIF($C$5:$C79,AG3)</f>
        <v>3</v>
      </c>
      <c r="AH85" s="81">
        <f>COUNTIF($C$5:$C79,AH3)</f>
        <v>0</v>
      </c>
      <c r="AI85" s="81">
        <f>COUNTIF($C$5:$C79,AI3)</f>
        <v>0</v>
      </c>
      <c r="AJ85" s="81">
        <f>COUNTIF($C$5:$C79,AJ3)</f>
        <v>13</v>
      </c>
      <c r="AK85" s="81">
        <f>COUNTIF($C$5:$C79,AK3)</f>
        <v>4</v>
      </c>
      <c r="AL85" s="81">
        <f>COUNTIF($C$5:$C79,AL3)</f>
        <v>3</v>
      </c>
      <c r="AM85" s="81">
        <f>COUNTIF($C$5:$C79,AM3)</f>
        <v>4</v>
      </c>
      <c r="AN85" s="81">
        <f>COUNTIF($C$5:$C79,AN3)</f>
        <v>6</v>
      </c>
      <c r="AO85" s="81">
        <f>COUNTIF($C$5:$C79,AO3)</f>
        <v>12</v>
      </c>
      <c r="AP85" s="81">
        <f>COUNTIF($C$5:$C79,AP3)</f>
        <v>0</v>
      </c>
      <c r="AQ85" s="81">
        <f>COUNTIF($C$5:$C79,AQ3)</f>
        <v>11</v>
      </c>
      <c r="AR85" s="81">
        <f>COUNTIF($C$5:$C79,AR3)</f>
        <v>2</v>
      </c>
      <c r="AS85" s="81">
        <f>COUNTIF($C$5:$C79,AS3)</f>
        <v>1</v>
      </c>
    </row>
    <row r="86" spans="24:42" ht="15">
      <c r="X86" s="91"/>
      <c r="Y86" s="97"/>
      <c r="Z86" s="98"/>
      <c r="AA86" s="98"/>
      <c r="AB86" s="98"/>
      <c r="AC86" s="98"/>
      <c r="AD86" s="98"/>
      <c r="AE86" s="98"/>
      <c r="AF86" s="98"/>
      <c r="AG86" s="98"/>
      <c r="AH86" s="98"/>
      <c r="AI86" s="98"/>
      <c r="AJ86" s="98"/>
      <c r="AK86" s="98"/>
      <c r="AL86" s="98"/>
      <c r="AM86" s="98"/>
      <c r="AN86" s="98"/>
      <c r="AO86" s="98"/>
      <c r="AP86" s="98"/>
    </row>
    <row r="87" spans="24:45" ht="15.75">
      <c r="X87" s="91"/>
      <c r="Y87" s="81" t="s">
        <v>85</v>
      </c>
      <c r="Z87" s="81"/>
      <c r="AA87" s="81">
        <v>4</v>
      </c>
      <c r="AB87" s="81">
        <v>6</v>
      </c>
      <c r="AC87" s="81"/>
      <c r="AD87" s="81">
        <v>12</v>
      </c>
      <c r="AE87" s="81"/>
      <c r="AF87" s="81"/>
      <c r="AG87" s="81">
        <v>11</v>
      </c>
      <c r="AH87" s="81"/>
      <c r="AI87" s="81"/>
      <c r="AJ87" s="81">
        <v>3</v>
      </c>
      <c r="AK87" s="81">
        <v>8</v>
      </c>
      <c r="AL87" s="81">
        <v>9</v>
      </c>
      <c r="AM87" s="81">
        <v>7</v>
      </c>
      <c r="AN87" s="81">
        <v>5</v>
      </c>
      <c r="AO87" s="81">
        <v>2</v>
      </c>
      <c r="AP87" s="81"/>
      <c r="AQ87" s="81">
        <v>1</v>
      </c>
      <c r="AR87" s="81">
        <v>10</v>
      </c>
      <c r="AS87" s="81">
        <v>13</v>
      </c>
    </row>
    <row r="88" ht="15">
      <c r="X88" s="91"/>
    </row>
    <row r="89" ht="15">
      <c r="X89" s="91"/>
    </row>
    <row r="90" ht="15">
      <c r="X90" s="91"/>
    </row>
    <row r="91" ht="15">
      <c r="X91" s="91"/>
    </row>
    <row r="92" ht="15">
      <c r="X92" s="91"/>
    </row>
    <row r="93" ht="15">
      <c r="X93" s="91"/>
    </row>
    <row r="94" ht="15">
      <c r="X94" s="91"/>
    </row>
    <row r="95" ht="15">
      <c r="X95" s="91"/>
    </row>
    <row r="96" ht="15">
      <c r="X96" s="91"/>
    </row>
    <row r="97" ht="15">
      <c r="X97" s="91"/>
    </row>
    <row r="98" ht="15">
      <c r="X98" s="91"/>
    </row>
    <row r="99" ht="15">
      <c r="X99" s="91"/>
    </row>
    <row r="100" ht="15">
      <c r="X100" s="91"/>
    </row>
    <row r="101" ht="15">
      <c r="X101" s="91"/>
    </row>
    <row r="102" ht="15">
      <c r="X102" s="91"/>
    </row>
    <row r="103" ht="15">
      <c r="X103" s="91"/>
    </row>
    <row r="104" ht="15">
      <c r="X104" s="91"/>
    </row>
    <row r="105" ht="15">
      <c r="X105" s="91"/>
    </row>
    <row r="106" ht="15">
      <c r="X106" s="91"/>
    </row>
    <row r="107" ht="15">
      <c r="X107" s="91"/>
    </row>
    <row r="108" ht="15">
      <c r="X108" s="91"/>
    </row>
    <row r="109" ht="15">
      <c r="X109" s="91"/>
    </row>
    <row r="110" ht="15">
      <c r="X110" s="91"/>
    </row>
    <row r="111" ht="15">
      <c r="X111" s="91"/>
    </row>
    <row r="112" ht="15">
      <c r="X112" s="91"/>
    </row>
    <row r="113" ht="15">
      <c r="X113" s="91"/>
    </row>
    <row r="114" ht="15">
      <c r="X114" s="91"/>
    </row>
    <row r="115" ht="15">
      <c r="X115" s="91"/>
    </row>
    <row r="116" ht="15">
      <c r="X116" s="91"/>
    </row>
    <row r="117" ht="15">
      <c r="X117" s="91"/>
    </row>
    <row r="118" ht="15">
      <c r="X118" s="91"/>
    </row>
  </sheetData>
  <sheetProtection selectLockedCells="1" selectUnlockedCells="1"/>
  <autoFilter ref="A4:AS79"/>
  <mergeCells count="36">
    <mergeCell ref="A1:X1"/>
    <mergeCell ref="A3:A4"/>
    <mergeCell ref="B3:B4"/>
    <mergeCell ref="C3:C4"/>
    <mergeCell ref="D3:E3"/>
    <mergeCell ref="F3:G3"/>
    <mergeCell ref="A2:W2"/>
    <mergeCell ref="AE3:AE4"/>
    <mergeCell ref="T3:U3"/>
    <mergeCell ref="W3:W4"/>
    <mergeCell ref="X3:X4"/>
    <mergeCell ref="H3:I3"/>
    <mergeCell ref="J3:K3"/>
    <mergeCell ref="L3:M3"/>
    <mergeCell ref="N3:O3"/>
    <mergeCell ref="P3:Q3"/>
    <mergeCell ref="R3:S3"/>
    <mergeCell ref="AF3:AF4"/>
    <mergeCell ref="AG3:AG4"/>
    <mergeCell ref="AH3:AH4"/>
    <mergeCell ref="AI3:AI4"/>
    <mergeCell ref="AP3:AP4"/>
    <mergeCell ref="Z3:Z4"/>
    <mergeCell ref="AA3:AA4"/>
    <mergeCell ref="AB3:AB4"/>
    <mergeCell ref="AD3:AD4"/>
    <mergeCell ref="AC3:AC4"/>
    <mergeCell ref="AQ3:AQ4"/>
    <mergeCell ref="AR3:AR4"/>
    <mergeCell ref="AS3:AS4"/>
    <mergeCell ref="AJ3:AJ4"/>
    <mergeCell ref="AK3:AK4"/>
    <mergeCell ref="AL3:AL4"/>
    <mergeCell ref="AM3:AM4"/>
    <mergeCell ref="AN3:AN4"/>
    <mergeCell ref="AO3:AO4"/>
  </mergeCells>
  <printOptions horizontalCentered="1"/>
  <pageMargins left="0.19652777777777777" right="0.19652777777777777" top="0.7875" bottom="0.7875" header="0.31527777777777777" footer="0.5118055555555555"/>
  <pageSetup horizontalDpi="300" verticalDpi="300" orientation="portrait" paperSize="9" scale="60" r:id="rId1"/>
  <headerFooter alignWithMargins="0">
    <oddHeader>&amp;L&amp;"Times New Roman,Gras"FSGT Ile de France &amp;C&amp;"Times New Roman,Gras"&amp;14CHALLENGE GUIMIER JEUNES
1er tour</oddHeader>
    <oddFooter>&amp;CPage 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AS75"/>
  <sheetViews>
    <sheetView showZeros="0" zoomScale="75" zoomScaleNormal="75" zoomScalePageLayoutView="0" workbookViewId="0" topLeftCell="A1">
      <pane xSplit="3" ySplit="4" topLeftCell="D5" activePane="bottomRight" state="frozen"/>
      <selection pane="topLeft" activeCell="H54" sqref="H54"/>
      <selection pane="topRight" activeCell="H54" sqref="H54"/>
      <selection pane="bottomLeft" activeCell="H54" sqref="H54"/>
      <selection pane="bottomRight" activeCell="X57" sqref="X57:X59"/>
    </sheetView>
  </sheetViews>
  <sheetFormatPr defaultColWidth="11.00390625" defaultRowHeight="15.75"/>
  <cols>
    <col min="1" max="1" width="17.00390625" style="134" bestFit="1" customWidth="1"/>
    <col min="2" max="2" width="13.125" style="134" bestFit="1" customWidth="1"/>
    <col min="3" max="3" width="6.625" style="134" bestFit="1" customWidth="1"/>
    <col min="4" max="4" width="10.25390625" style="93" bestFit="1" customWidth="1"/>
    <col min="5" max="5" width="9.00390625" style="91" bestFit="1" customWidth="1"/>
    <col min="6" max="6" width="10.25390625" style="93" bestFit="1" customWidth="1"/>
    <col min="7" max="7" width="9.00390625" style="91" bestFit="1" customWidth="1"/>
    <col min="8" max="8" width="10.25390625" style="94" hidden="1" customWidth="1"/>
    <col min="9" max="9" width="9.00390625" style="91" hidden="1" customWidth="1"/>
    <col min="10" max="10" width="10.25390625" style="94" bestFit="1" customWidth="1"/>
    <col min="11" max="11" width="9.00390625" style="91" bestFit="1" customWidth="1"/>
    <col min="12" max="12" width="10.25390625" style="95" hidden="1" customWidth="1"/>
    <col min="13" max="13" width="9.00390625" style="91" hidden="1" customWidth="1"/>
    <col min="14" max="14" width="10.25390625" style="95" bestFit="1" customWidth="1"/>
    <col min="15" max="15" width="9.00390625" style="91" bestFit="1" customWidth="1"/>
    <col min="16" max="16" width="10.25390625" style="95" bestFit="1" customWidth="1"/>
    <col min="17" max="17" width="9.00390625" style="91" bestFit="1" customWidth="1"/>
    <col min="18" max="18" width="10.25390625" style="95" hidden="1" customWidth="1"/>
    <col min="19" max="19" width="9.00390625" style="91" hidden="1" customWidth="1"/>
    <col min="20" max="20" width="10.25390625" style="95" bestFit="1" customWidth="1"/>
    <col min="21" max="21" width="9.00390625" style="91" bestFit="1" customWidth="1"/>
    <col min="22" max="22" width="5.125" style="84" bestFit="1" customWidth="1"/>
    <col min="23" max="23" width="7.50390625" style="91" customWidth="1"/>
    <col min="24" max="24" width="7.25390625" style="91" customWidth="1"/>
    <col min="25" max="25" width="12.25390625" style="91" bestFit="1" customWidth="1"/>
    <col min="26" max="26" width="3.75390625" style="91" bestFit="1" customWidth="1"/>
    <col min="27" max="27" width="6.75390625" style="91" bestFit="1" customWidth="1"/>
    <col min="28" max="28" width="5.25390625" style="91" bestFit="1" customWidth="1"/>
    <col min="29" max="29" width="5.125" style="91" bestFit="1" customWidth="1"/>
    <col min="30" max="30" width="6.50390625" style="91" bestFit="1" customWidth="1"/>
    <col min="31" max="31" width="6.625" style="91" bestFit="1" customWidth="1"/>
    <col min="32" max="32" width="5.25390625" style="91" bestFit="1" customWidth="1"/>
    <col min="33" max="33" width="7.00390625" style="91" bestFit="1" customWidth="1"/>
    <col min="34" max="34" width="7.25390625" style="91" bestFit="1" customWidth="1"/>
    <col min="35" max="35" width="5.125" style="91" bestFit="1" customWidth="1"/>
    <col min="36" max="36" width="6.125" style="91" bestFit="1" customWidth="1"/>
    <col min="37" max="37" width="4.50390625" style="91" bestFit="1" customWidth="1"/>
    <col min="38" max="38" width="4.625" style="91" bestFit="1" customWidth="1"/>
    <col min="39" max="39" width="7.75390625" style="91" bestFit="1" customWidth="1"/>
    <col min="40" max="40" width="6.125" style="91" bestFit="1" customWidth="1"/>
    <col min="41" max="41" width="5.00390625" style="91" bestFit="1" customWidth="1"/>
    <col min="42" max="42" width="4.25390625" style="91" bestFit="1" customWidth="1"/>
    <col min="43" max="44" width="6.625" style="91" bestFit="1" customWidth="1"/>
    <col min="45" max="45" width="5.50390625" style="91" bestFit="1" customWidth="1"/>
    <col min="46" max="16384" width="11.00390625" style="91" customWidth="1"/>
  </cols>
  <sheetData>
    <row r="1" spans="1:24" s="89" customFormat="1" ht="27">
      <c r="A1" s="502" t="s">
        <v>40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2"/>
      <c r="Q1" s="502"/>
      <c r="R1" s="502"/>
      <c r="S1" s="502"/>
      <c r="T1" s="502"/>
      <c r="U1" s="502"/>
      <c r="V1" s="502"/>
      <c r="W1" s="502"/>
      <c r="X1" s="502"/>
    </row>
    <row r="2" spans="1:24" s="82" customFormat="1" ht="27" thickBot="1">
      <c r="A2" s="503" t="s">
        <v>607</v>
      </c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503"/>
      <c r="O2" s="503"/>
      <c r="P2" s="503"/>
      <c r="Q2" s="503"/>
      <c r="R2" s="503"/>
      <c r="S2" s="503"/>
      <c r="T2" s="503"/>
      <c r="U2" s="503"/>
      <c r="V2" s="503"/>
      <c r="W2" s="503"/>
      <c r="X2" s="503"/>
    </row>
    <row r="3" spans="1:45" s="92" customFormat="1" ht="15" thickBot="1">
      <c r="A3" s="556" t="s">
        <v>0</v>
      </c>
      <c r="B3" s="558" t="s">
        <v>73</v>
      </c>
      <c r="C3" s="560" t="s">
        <v>71</v>
      </c>
      <c r="D3" s="511" t="s">
        <v>3</v>
      </c>
      <c r="E3" s="511"/>
      <c r="F3" s="549" t="s">
        <v>4</v>
      </c>
      <c r="G3" s="549"/>
      <c r="H3" s="511" t="s">
        <v>22</v>
      </c>
      <c r="I3" s="511"/>
      <c r="J3" s="511" t="s">
        <v>23</v>
      </c>
      <c r="K3" s="511"/>
      <c r="L3" s="511" t="s">
        <v>8</v>
      </c>
      <c r="M3" s="511"/>
      <c r="N3" s="511" t="s">
        <v>9</v>
      </c>
      <c r="O3" s="511"/>
      <c r="P3" s="511" t="s">
        <v>17</v>
      </c>
      <c r="Q3" s="511"/>
      <c r="R3" s="542" t="s">
        <v>18</v>
      </c>
      <c r="S3" s="542"/>
      <c r="T3" s="511" t="s">
        <v>7</v>
      </c>
      <c r="U3" s="511"/>
      <c r="V3" s="200" t="s">
        <v>242</v>
      </c>
      <c r="W3" s="538" t="s">
        <v>43</v>
      </c>
      <c r="X3" s="554" t="s">
        <v>12</v>
      </c>
      <c r="Z3" s="536" t="str">
        <f>'[1]Points T1 J2'!B3</f>
        <v>AB</v>
      </c>
      <c r="AA3" s="532" t="str">
        <f>'[1]Points T1 J2'!C3</f>
        <v>ABDO</v>
      </c>
      <c r="AB3" s="532" t="str">
        <f>'[1]Points T1 J2'!D3</f>
        <v>ACB</v>
      </c>
      <c r="AC3" s="532" t="s">
        <v>224</v>
      </c>
      <c r="AD3" s="532" t="str">
        <f>'[1]Points T1 J2'!E3</f>
        <v>ASGB</v>
      </c>
      <c r="AE3" s="532" t="str">
        <f>'[1]Points T1 J2'!F3</f>
        <v>BMSA</v>
      </c>
      <c r="AF3" s="532" t="str">
        <f>'[1]Points T1 J2'!G3</f>
        <v>CAR</v>
      </c>
      <c r="AG3" s="532" t="s">
        <v>150</v>
      </c>
      <c r="AH3" s="532" t="str">
        <f>'[1]Points T1 J2'!I3</f>
        <v>COMA</v>
      </c>
      <c r="AI3" s="532" t="str">
        <f>'[1]Points T1 J2'!J3</f>
        <v>CSB</v>
      </c>
      <c r="AJ3" s="532" t="str">
        <f>'[1]Points T1 J2'!L3</f>
        <v>NLSA</v>
      </c>
      <c r="AK3" s="532" t="str">
        <f>'[1]Points T1 J2'!M3</f>
        <v>ESS</v>
      </c>
      <c r="AL3" s="532" t="str">
        <f>'[1]Points T1 J2'!N3</f>
        <v>ESV</v>
      </c>
      <c r="AM3" s="532" t="str">
        <f>'[1]Points T1 J2'!O3</f>
        <v>ESC XV</v>
      </c>
      <c r="AN3" s="532" t="str">
        <f>'[1]Points T1 J2'!P3</f>
        <v>SDUS</v>
      </c>
      <c r="AO3" s="532" t="str">
        <f>'[1]Points T1 J2'!Q3</f>
        <v>TAC</v>
      </c>
      <c r="AP3" s="532" t="str">
        <f>'[1]Points T1 J2'!R3</f>
        <v>USI</v>
      </c>
      <c r="AQ3" s="532" t="str">
        <f>'[1]Points T1 J2'!S3</f>
        <v>USMA</v>
      </c>
      <c r="AR3" s="532" t="str">
        <f>'[1]Points T1 J2'!T3</f>
        <v>USOB</v>
      </c>
      <c r="AS3" s="534" t="str">
        <f>'[1]Points T1 J2'!U3</f>
        <v>VMA</v>
      </c>
    </row>
    <row r="4" spans="1:45" ht="15">
      <c r="A4" s="557"/>
      <c r="B4" s="559"/>
      <c r="C4" s="561"/>
      <c r="D4" s="274" t="s">
        <v>2</v>
      </c>
      <c r="E4" s="275" t="s">
        <v>1</v>
      </c>
      <c r="F4" s="276" t="s">
        <v>2</v>
      </c>
      <c r="G4" s="277" t="s">
        <v>1</v>
      </c>
      <c r="H4" s="278" t="s">
        <v>2</v>
      </c>
      <c r="I4" s="275" t="s">
        <v>1</v>
      </c>
      <c r="J4" s="278" t="s">
        <v>2</v>
      </c>
      <c r="K4" s="275" t="s">
        <v>1</v>
      </c>
      <c r="L4" s="279" t="s">
        <v>2</v>
      </c>
      <c r="M4" s="275" t="s">
        <v>1</v>
      </c>
      <c r="N4" s="279" t="s">
        <v>2</v>
      </c>
      <c r="O4" s="275" t="s">
        <v>1</v>
      </c>
      <c r="P4" s="279" t="s">
        <v>2</v>
      </c>
      <c r="Q4" s="280" t="s">
        <v>1</v>
      </c>
      <c r="R4" s="281" t="s">
        <v>2</v>
      </c>
      <c r="S4" s="280" t="s">
        <v>1</v>
      </c>
      <c r="T4" s="279" t="s">
        <v>2</v>
      </c>
      <c r="U4" s="275" t="s">
        <v>1</v>
      </c>
      <c r="V4" s="282"/>
      <c r="W4" s="553"/>
      <c r="X4" s="555"/>
      <c r="Z4" s="552"/>
      <c r="AA4" s="550"/>
      <c r="AB4" s="550"/>
      <c r="AC4" s="550"/>
      <c r="AD4" s="550"/>
      <c r="AE4" s="550"/>
      <c r="AF4" s="550"/>
      <c r="AG4" s="550"/>
      <c r="AH4" s="550"/>
      <c r="AI4" s="550"/>
      <c r="AJ4" s="550"/>
      <c r="AK4" s="550"/>
      <c r="AL4" s="550"/>
      <c r="AM4" s="550"/>
      <c r="AN4" s="550"/>
      <c r="AO4" s="550"/>
      <c r="AP4" s="550"/>
      <c r="AQ4" s="550"/>
      <c r="AR4" s="550"/>
      <c r="AS4" s="551"/>
    </row>
    <row r="5" spans="1:45" s="90" customFormat="1" ht="12.75">
      <c r="A5" s="345" t="s">
        <v>106</v>
      </c>
      <c r="B5" s="345" t="s">
        <v>492</v>
      </c>
      <c r="C5" s="348" t="s">
        <v>74</v>
      </c>
      <c r="D5" s="236"/>
      <c r="E5" s="237">
        <f>IF(ISBLANK(D5),"",VLOOKUP(D5,Po_50_m,2))</f>
      </c>
      <c r="F5" s="236">
        <v>95</v>
      </c>
      <c r="G5" s="238">
        <f>IF(ISBLANK(F5),"",VLOOKUP(F5,Po_50_m_H.,2))</f>
        <v>21</v>
      </c>
      <c r="H5" s="239"/>
      <c r="I5" s="238">
        <f>IF(ISBLANK(H5),"",VLOOKUP(H5,Po_1000_m,2))</f>
      </c>
      <c r="J5" s="239">
        <v>5579</v>
      </c>
      <c r="K5" s="237">
        <f>IF(ISBLANK(J5),"",VLOOKUP(J5,Po_1_km_marche,2))</f>
        <v>21</v>
      </c>
      <c r="L5" s="240"/>
      <c r="M5" s="237">
        <f>IF(ISBLANK(L5),"",VLOOKUP(L5,Po_Longueur,2))</f>
      </c>
      <c r="N5" s="240">
        <v>788</v>
      </c>
      <c r="O5" s="237">
        <f>IF(ISBLANK(N5),"",VLOOKUP(N5,Po_Triple_saut,2))</f>
        <v>22</v>
      </c>
      <c r="P5" s="240"/>
      <c r="Q5" s="237">
        <f>IF(ISBLANK(P5),"",VLOOKUP(P5,Po_Hauteur,2))</f>
      </c>
      <c r="R5" s="240"/>
      <c r="S5" s="237">
        <f>IF(ISBLANK(R5),"",VLOOKUP(R5,Po_Perche,2))</f>
      </c>
      <c r="T5" s="240"/>
      <c r="U5" s="237">
        <f>IF(ISBLANK(T5),"",VLOOKUP(T5,Po_Poids,2))</f>
      </c>
      <c r="V5" s="370">
        <f aca="true" t="shared" si="0" ref="V5:V36">IF(ISBLANK(C5),"",COUNTA(D5,F5,H5,J5,L5,N5,P5,R5,T5))</f>
        <v>3</v>
      </c>
      <c r="W5" s="192">
        <f aca="true" t="shared" si="1" ref="W5:W36">SUM(U5,S5,Q5,O5,M5,K5,I5,G5,E5)</f>
        <v>64</v>
      </c>
      <c r="X5" s="238">
        <v>1</v>
      </c>
      <c r="Y5" s="237"/>
      <c r="Z5" s="131">
        <f aca="true" t="shared" si="2" ref="Z5:Z36">IF($Z$3&lt;&gt;(C5),"",W5)</f>
      </c>
      <c r="AA5" s="130">
        <f aca="true" t="shared" si="3" ref="AA5:AA36">IF($AA$3&lt;&gt;(C5),"",W5)</f>
      </c>
      <c r="AB5" s="130">
        <f aca="true" t="shared" si="4" ref="AB5:AB36">IF($AB$3&lt;&gt;(C5),"",W5)</f>
      </c>
      <c r="AC5" s="130">
        <f aca="true" t="shared" si="5" ref="AC5:AC36">IF($AC$3&lt;&gt;(C5),"",W5)</f>
      </c>
      <c r="AD5" s="130">
        <f aca="true" t="shared" si="6" ref="AD5:AD36">IF($AD$3&lt;&gt;(C5),"",W5)</f>
      </c>
      <c r="AE5" s="130">
        <f aca="true" t="shared" si="7" ref="AE5:AE36">IF($AE$3&lt;&gt;(C5),"",W5)</f>
      </c>
      <c r="AF5" s="130">
        <f aca="true" t="shared" si="8" ref="AF5:AF36">IF($AF$3&lt;&gt;(C5),"",W5)</f>
      </c>
      <c r="AG5" s="130">
        <f aca="true" t="shared" si="9" ref="AG5:AG36">IF($AG$3&lt;&gt;(C5),"",W5)</f>
      </c>
      <c r="AH5" s="130">
        <f aca="true" t="shared" si="10" ref="AH5:AH36">IF($AH$3&lt;&gt;(C5),"",W5)</f>
      </c>
      <c r="AI5" s="130">
        <f aca="true" t="shared" si="11" ref="AI5:AI36">IF($AI$3&lt;&gt;(C5),"",W5)</f>
      </c>
      <c r="AJ5" s="130">
        <f aca="true" t="shared" si="12" ref="AJ5:AJ36">IF($AJ$3&lt;&gt;(C5),"",W5)</f>
        <v>64</v>
      </c>
      <c r="AK5" s="130">
        <f aca="true" t="shared" si="13" ref="AK5:AK36">IF($AK$3&lt;&gt;(C5),"",W5)</f>
      </c>
      <c r="AL5" s="130">
        <f aca="true" t="shared" si="14" ref="AL5:AL36">IF($AL$3&lt;&gt;(C5),"",W5)</f>
      </c>
      <c r="AM5" s="130">
        <f aca="true" t="shared" si="15" ref="AM5:AM36">IF($AM$3&lt;&gt;(C5),"",W5)</f>
      </c>
      <c r="AN5" s="130">
        <f aca="true" t="shared" si="16" ref="AN5:AN36">IF($AN$3&lt;&gt;(C5),"",W5)</f>
      </c>
      <c r="AO5" s="130">
        <f aca="true" t="shared" si="17" ref="AO5:AO36">IF($AO$3&lt;&gt;(C5),"",W5)</f>
      </c>
      <c r="AP5" s="130">
        <f aca="true" t="shared" si="18" ref="AP5:AP36">IF($AP$3&lt;&gt;(C5),"",W5)</f>
      </c>
      <c r="AQ5" s="130">
        <f aca="true" t="shared" si="19" ref="AQ5:AQ36">IF($AQ$3&lt;&gt;(C5),"",W5)</f>
      </c>
      <c r="AR5" s="130">
        <f aca="true" t="shared" si="20" ref="AR5:AR36">IF($AR$3&lt;&gt;(C5),"",W5)</f>
      </c>
      <c r="AS5" s="173">
        <f aca="true" t="shared" si="21" ref="AS5:AS36">IF($AS$3&lt;&gt;(C5),"",W5)</f>
      </c>
    </row>
    <row r="6" spans="1:45" s="90" customFormat="1" ht="12.75">
      <c r="A6" s="329" t="s">
        <v>305</v>
      </c>
      <c r="B6" s="329" t="s">
        <v>393</v>
      </c>
      <c r="C6" s="348" t="s">
        <v>48</v>
      </c>
      <c r="D6" s="236"/>
      <c r="E6" s="237">
        <f>IF(ISBLANK(D6),"",VLOOKUP(D6,Po_50_m,2))</f>
      </c>
      <c r="F6" s="236">
        <v>93</v>
      </c>
      <c r="G6" s="238">
        <f>IF(ISBLANK(F6),"",VLOOKUP(F6,Po_50_m_H.,2))</f>
        <v>21</v>
      </c>
      <c r="H6" s="239"/>
      <c r="I6" s="238">
        <f>IF(ISBLANK(H6),"",VLOOKUP(H6,Po_1000_m,2))</f>
      </c>
      <c r="J6" s="239">
        <v>5554</v>
      </c>
      <c r="K6" s="237">
        <f>IF(ISBLANK(J6),"",VLOOKUP(J6,Po_1_km_marche,2))</f>
        <v>21</v>
      </c>
      <c r="L6" s="240"/>
      <c r="M6" s="237">
        <f>IF(ISBLANK(L6),"",VLOOKUP(L6,Po_Longueur,2))</f>
      </c>
      <c r="N6" s="240">
        <v>731</v>
      </c>
      <c r="O6" s="237">
        <f>IF(ISBLANK(N6),"",VLOOKUP(N6,Po_Triple_saut,2))</f>
        <v>20</v>
      </c>
      <c r="P6" s="240"/>
      <c r="Q6" s="237">
        <f>IF(ISBLANK(P6),"",VLOOKUP(P6,Po_Hauteur,2))</f>
      </c>
      <c r="R6" s="240"/>
      <c r="S6" s="237">
        <f>IF(ISBLANK(R6),"",VLOOKUP(R6,Po_Perche,2))</f>
      </c>
      <c r="T6" s="240"/>
      <c r="U6" s="237">
        <f>IF(ISBLANK(T6),"",VLOOKUP(T6,Po_Poids,2))</f>
      </c>
      <c r="V6" s="370">
        <f t="shared" si="0"/>
        <v>3</v>
      </c>
      <c r="W6" s="192">
        <f t="shared" si="1"/>
        <v>62</v>
      </c>
      <c r="X6" s="238">
        <v>2</v>
      </c>
      <c r="Y6" s="237"/>
      <c r="Z6" s="131">
        <f t="shared" si="2"/>
      </c>
      <c r="AA6" s="130">
        <f t="shared" si="3"/>
      </c>
      <c r="AB6" s="130">
        <f t="shared" si="4"/>
      </c>
      <c r="AC6" s="130">
        <f t="shared" si="5"/>
      </c>
      <c r="AD6" s="130">
        <f t="shared" si="6"/>
      </c>
      <c r="AE6" s="130">
        <f t="shared" si="7"/>
      </c>
      <c r="AF6" s="130">
        <f t="shared" si="8"/>
      </c>
      <c r="AG6" s="130">
        <f t="shared" si="9"/>
      </c>
      <c r="AH6" s="130">
        <f t="shared" si="10"/>
      </c>
      <c r="AI6" s="130">
        <f t="shared" si="11"/>
      </c>
      <c r="AJ6" s="130">
        <f t="shared" si="12"/>
      </c>
      <c r="AK6" s="130">
        <f t="shared" si="13"/>
      </c>
      <c r="AL6" s="130">
        <f t="shared" si="14"/>
      </c>
      <c r="AM6" s="130">
        <f t="shared" si="15"/>
      </c>
      <c r="AN6" s="130">
        <f t="shared" si="16"/>
      </c>
      <c r="AO6" s="130">
        <f t="shared" si="17"/>
        <v>62</v>
      </c>
      <c r="AP6" s="130">
        <f t="shared" si="18"/>
      </c>
      <c r="AQ6" s="130">
        <f t="shared" si="19"/>
      </c>
      <c r="AR6" s="130">
        <f t="shared" si="20"/>
      </c>
      <c r="AS6" s="173">
        <f t="shared" si="21"/>
      </c>
    </row>
    <row r="7" spans="1:45" s="90" customFormat="1" ht="12.75">
      <c r="A7" s="345" t="s">
        <v>742</v>
      </c>
      <c r="B7" s="345" t="s">
        <v>743</v>
      </c>
      <c r="C7" s="348" t="s">
        <v>74</v>
      </c>
      <c r="D7" s="236"/>
      <c r="E7" s="237">
        <f>IF(ISBLANK(D7),"",VLOOKUP(D7,Po_50_m,2))</f>
      </c>
      <c r="F7" s="236">
        <v>92</v>
      </c>
      <c r="G7" s="238">
        <f>IF(ISBLANK(F7),"",VLOOKUP(F7,Po_50_m_H.,2))</f>
        <v>22</v>
      </c>
      <c r="H7" s="239"/>
      <c r="I7" s="238">
        <f>IF(ISBLANK(H7),"",VLOOKUP(H7,Po_1000_m,2))</f>
      </c>
      <c r="J7" s="239">
        <v>6092</v>
      </c>
      <c r="K7" s="237">
        <f>IF(ISBLANK(J7),"",VLOOKUP(J7,Po_1_km_marche,2))</f>
        <v>20</v>
      </c>
      <c r="L7" s="240"/>
      <c r="M7" s="237">
        <f>IF(ISBLANK(L7),"",VLOOKUP(L7,Po_Longueur,2))</f>
      </c>
      <c r="N7" s="240"/>
      <c r="O7" s="237">
        <f>IF(ISBLANK(N7),"",VLOOKUP(N7,Po_Triple_saut,2))</f>
      </c>
      <c r="P7" s="240">
        <v>110</v>
      </c>
      <c r="Q7" s="237">
        <f>IF(ISBLANK(P7),"",VLOOKUP(P7,Po_Hauteur,2))</f>
        <v>18</v>
      </c>
      <c r="R7" s="240"/>
      <c r="S7" s="237">
        <f>IF(ISBLANK(R7),"",VLOOKUP(R7,Po_Perche,2))</f>
      </c>
      <c r="T7" s="240"/>
      <c r="U7" s="237">
        <f>IF(ISBLANK(T7),"",VLOOKUP(T7,Po_Poids,2))</f>
      </c>
      <c r="V7" s="370">
        <f t="shared" si="0"/>
        <v>3</v>
      </c>
      <c r="W7" s="192">
        <f t="shared" si="1"/>
        <v>60</v>
      </c>
      <c r="X7" s="238">
        <v>3</v>
      </c>
      <c r="Y7" s="237"/>
      <c r="Z7" s="131">
        <f t="shared" si="2"/>
      </c>
      <c r="AA7" s="130">
        <f t="shared" si="3"/>
      </c>
      <c r="AB7" s="130">
        <f t="shared" si="4"/>
      </c>
      <c r="AC7" s="130">
        <f t="shared" si="5"/>
      </c>
      <c r="AD7" s="130">
        <f t="shared" si="6"/>
      </c>
      <c r="AE7" s="130">
        <f t="shared" si="7"/>
      </c>
      <c r="AF7" s="130">
        <f t="shared" si="8"/>
      </c>
      <c r="AG7" s="130">
        <f t="shared" si="9"/>
      </c>
      <c r="AH7" s="130">
        <f t="shared" si="10"/>
      </c>
      <c r="AI7" s="130">
        <f t="shared" si="11"/>
      </c>
      <c r="AJ7" s="130">
        <f t="shared" si="12"/>
        <v>60</v>
      </c>
      <c r="AK7" s="130">
        <f t="shared" si="13"/>
      </c>
      <c r="AL7" s="130">
        <f t="shared" si="14"/>
      </c>
      <c r="AM7" s="130">
        <f t="shared" si="15"/>
      </c>
      <c r="AN7" s="130">
        <f t="shared" si="16"/>
      </c>
      <c r="AO7" s="130">
        <f t="shared" si="17"/>
      </c>
      <c r="AP7" s="130">
        <f t="shared" si="18"/>
      </c>
      <c r="AQ7" s="130">
        <f t="shared" si="19"/>
      </c>
      <c r="AR7" s="130">
        <f t="shared" si="20"/>
      </c>
      <c r="AS7" s="173">
        <f t="shared" si="21"/>
      </c>
    </row>
    <row r="8" spans="1:45" s="90" customFormat="1" ht="12.75">
      <c r="A8" s="330" t="s">
        <v>181</v>
      </c>
      <c r="B8" s="330" t="s">
        <v>182</v>
      </c>
      <c r="C8" s="351" t="s">
        <v>46</v>
      </c>
      <c r="D8" s="236">
        <v>80</v>
      </c>
      <c r="E8" s="237">
        <f>IF(ISBLANK(D8),"",VLOOKUP(D8,Po_50_m,2))</f>
        <v>19</v>
      </c>
      <c r="F8" s="236"/>
      <c r="G8" s="238">
        <f>IF(ISBLANK(F8),"",VLOOKUP(F8,Po_50_m_H.,2))</f>
      </c>
      <c r="H8" s="239"/>
      <c r="I8" s="238">
        <f>IF(ISBLANK(H8),"",VLOOKUP(H8,Po_1000_m,2))</f>
      </c>
      <c r="J8" s="239">
        <v>6485</v>
      </c>
      <c r="K8" s="237">
        <f>IF(ISBLANK(J8),"",VLOOKUP(J8,Po_1_km_marche,2))</f>
        <v>16</v>
      </c>
      <c r="L8" s="240"/>
      <c r="M8" s="237">
        <f>IF(ISBLANK(L8),"",VLOOKUP(L8,Po_Longueur,2))</f>
      </c>
      <c r="N8" s="240">
        <v>830</v>
      </c>
      <c r="O8" s="237">
        <f>IF(ISBLANK(N8),"",VLOOKUP(N8,Po_Triple_saut,2))</f>
        <v>23</v>
      </c>
      <c r="P8" s="240"/>
      <c r="Q8" s="237">
        <f>IF(ISBLANK(P8),"",VLOOKUP(P8,Po_Hauteur,2))</f>
      </c>
      <c r="R8" s="240"/>
      <c r="S8" s="237">
        <f>IF(ISBLANK(R8),"",VLOOKUP(R8,Po_Perche,2))</f>
      </c>
      <c r="T8" s="240"/>
      <c r="U8" s="237">
        <f>IF(ISBLANK(T8),"",VLOOKUP(T8,Po_Poids,2))</f>
      </c>
      <c r="V8" s="370">
        <f t="shared" si="0"/>
        <v>3</v>
      </c>
      <c r="W8" s="192">
        <f t="shared" si="1"/>
        <v>58</v>
      </c>
      <c r="X8" s="238">
        <v>4</v>
      </c>
      <c r="Y8" s="237"/>
      <c r="Z8" s="131">
        <f t="shared" si="2"/>
      </c>
      <c r="AA8" s="130">
        <f t="shared" si="3"/>
      </c>
      <c r="AB8" s="130">
        <f t="shared" si="4"/>
      </c>
      <c r="AC8" s="130">
        <f t="shared" si="5"/>
      </c>
      <c r="AD8" s="130">
        <f t="shared" si="6"/>
      </c>
      <c r="AE8" s="130">
        <f t="shared" si="7"/>
      </c>
      <c r="AF8" s="130">
        <f t="shared" si="8"/>
      </c>
      <c r="AG8" s="130">
        <f t="shared" si="9"/>
      </c>
      <c r="AH8" s="130">
        <f t="shared" si="10"/>
      </c>
      <c r="AI8" s="130">
        <f t="shared" si="11"/>
      </c>
      <c r="AJ8" s="130">
        <f t="shared" si="12"/>
      </c>
      <c r="AK8" s="130">
        <f t="shared" si="13"/>
      </c>
      <c r="AL8" s="130">
        <f t="shared" si="14"/>
      </c>
      <c r="AM8" s="130">
        <f t="shared" si="15"/>
      </c>
      <c r="AN8" s="130">
        <f t="shared" si="16"/>
      </c>
      <c r="AO8" s="130">
        <f t="shared" si="17"/>
      </c>
      <c r="AP8" s="130">
        <f t="shared" si="18"/>
      </c>
      <c r="AQ8" s="130">
        <f t="shared" si="19"/>
        <v>58</v>
      </c>
      <c r="AR8" s="130">
        <f t="shared" si="20"/>
      </c>
      <c r="AS8" s="173">
        <f t="shared" si="21"/>
      </c>
    </row>
    <row r="9" spans="1:45" s="90" customFormat="1" ht="12.75">
      <c r="A9" s="329" t="s">
        <v>387</v>
      </c>
      <c r="B9" s="329" t="s">
        <v>388</v>
      </c>
      <c r="C9" s="348" t="s">
        <v>48</v>
      </c>
      <c r="D9" s="236">
        <v>85</v>
      </c>
      <c r="E9" s="237">
        <f>IF(ISBLANK(D9),"",VLOOKUP(D9,Po_50_m,2))</f>
        <v>16</v>
      </c>
      <c r="F9" s="236"/>
      <c r="G9" s="238">
        <f>IF(ISBLANK(F9),"",VLOOKUP(F9,Po_50_m_H.,2))</f>
      </c>
      <c r="H9" s="239"/>
      <c r="I9" s="238">
        <f>IF(ISBLANK(H9),"",VLOOKUP(H9,Po_1000_m,2))</f>
      </c>
      <c r="J9" s="239">
        <v>6024</v>
      </c>
      <c r="K9" s="237">
        <f>IF(ISBLANK(J9),"",VLOOKUP(J9,Po_1_km_marche,2))</f>
        <v>20</v>
      </c>
      <c r="L9" s="240"/>
      <c r="M9" s="237">
        <f>IF(ISBLANK(L9),"",VLOOKUP(L9,Po_Longueur,2))</f>
      </c>
      <c r="N9" s="240">
        <v>730</v>
      </c>
      <c r="O9" s="237">
        <f>IF(ISBLANK(N9),"",VLOOKUP(N9,Po_Triple_saut,2))</f>
        <v>20</v>
      </c>
      <c r="P9" s="240"/>
      <c r="Q9" s="237">
        <f>IF(ISBLANK(P9),"",VLOOKUP(P9,Po_Hauteur,2))</f>
      </c>
      <c r="R9" s="240"/>
      <c r="S9" s="237">
        <f>IF(ISBLANK(R9),"",VLOOKUP(R9,Po_Perche,2))</f>
      </c>
      <c r="T9" s="240"/>
      <c r="U9" s="237">
        <f>IF(ISBLANK(T9),"",VLOOKUP(T9,Po_Poids,2))</f>
      </c>
      <c r="V9" s="370">
        <f t="shared" si="0"/>
        <v>3</v>
      </c>
      <c r="W9" s="192">
        <f t="shared" si="1"/>
        <v>56</v>
      </c>
      <c r="X9" s="238">
        <v>5</v>
      </c>
      <c r="Y9" s="237"/>
      <c r="Z9" s="131">
        <f t="shared" si="2"/>
      </c>
      <c r="AA9" s="130">
        <f t="shared" si="3"/>
      </c>
      <c r="AB9" s="130">
        <f t="shared" si="4"/>
      </c>
      <c r="AC9" s="130">
        <f t="shared" si="5"/>
      </c>
      <c r="AD9" s="130">
        <f t="shared" si="6"/>
      </c>
      <c r="AE9" s="130">
        <f t="shared" si="7"/>
      </c>
      <c r="AF9" s="130">
        <f t="shared" si="8"/>
      </c>
      <c r="AG9" s="130">
        <f t="shared" si="9"/>
      </c>
      <c r="AH9" s="130">
        <f t="shared" si="10"/>
      </c>
      <c r="AI9" s="130">
        <f t="shared" si="11"/>
      </c>
      <c r="AJ9" s="130">
        <f t="shared" si="12"/>
      </c>
      <c r="AK9" s="130">
        <f t="shared" si="13"/>
      </c>
      <c r="AL9" s="130">
        <f t="shared" si="14"/>
      </c>
      <c r="AM9" s="130">
        <f t="shared" si="15"/>
      </c>
      <c r="AN9" s="130">
        <f t="shared" si="16"/>
      </c>
      <c r="AO9" s="130">
        <f t="shared" si="17"/>
        <v>56</v>
      </c>
      <c r="AP9" s="130">
        <f t="shared" si="18"/>
      </c>
      <c r="AQ9" s="130">
        <f t="shared" si="19"/>
      </c>
      <c r="AR9" s="130">
        <f t="shared" si="20"/>
      </c>
      <c r="AS9" s="173">
        <f t="shared" si="21"/>
      </c>
    </row>
    <row r="10" spans="1:45" s="90" customFormat="1" ht="12.75">
      <c r="A10" s="350" t="s">
        <v>104</v>
      </c>
      <c r="B10" s="350" t="s">
        <v>478</v>
      </c>
      <c r="C10" s="350" t="s">
        <v>44</v>
      </c>
      <c r="D10" s="236">
        <v>79</v>
      </c>
      <c r="E10" s="237">
        <f>IF(ISBLANK(D10),"",VLOOKUP(D10,Po_50_m,2))</f>
        <v>20</v>
      </c>
      <c r="F10" s="236"/>
      <c r="G10" s="238">
        <f>IF(ISBLANK(F10),"",VLOOKUP(F10,Po_50_m_H.,2))</f>
      </c>
      <c r="H10" s="239"/>
      <c r="I10" s="238">
        <f>IF(ISBLANK(H10),"",VLOOKUP(H10,Po_1000_m,2))</f>
      </c>
      <c r="J10" s="239">
        <v>6264</v>
      </c>
      <c r="K10" s="237">
        <f>IF(ISBLANK(J10),"",VLOOKUP(J10,Po_1_km_marche,2))</f>
        <v>18</v>
      </c>
      <c r="L10" s="240"/>
      <c r="M10" s="237">
        <f>IF(ISBLANK(L10),"",VLOOKUP(L10,Po_Longueur,2))</f>
      </c>
      <c r="N10" s="240"/>
      <c r="O10" s="237">
        <f>IF(ISBLANK(N10),"",VLOOKUP(N10,Po_Triple_saut,2))</f>
      </c>
      <c r="P10" s="240"/>
      <c r="Q10" s="237">
        <f>IF(ISBLANK(P10),"",VLOOKUP(P10,Po_Hauteur,2))</f>
      </c>
      <c r="R10" s="240"/>
      <c r="S10" s="237">
        <f>IF(ISBLANK(R10),"",VLOOKUP(R10,Po_Perche,2))</f>
      </c>
      <c r="T10" s="240">
        <v>623</v>
      </c>
      <c r="U10" s="237">
        <f>IF(ISBLANK(T10),"",VLOOKUP(T10,Po_Poids,2))</f>
        <v>18</v>
      </c>
      <c r="V10" s="370">
        <f t="shared" si="0"/>
        <v>3</v>
      </c>
      <c r="W10" s="192">
        <f t="shared" si="1"/>
        <v>56</v>
      </c>
      <c r="X10" s="238">
        <v>5</v>
      </c>
      <c r="Y10" s="237"/>
      <c r="Z10" s="131">
        <f t="shared" si="2"/>
      </c>
      <c r="AA10" s="130">
        <f t="shared" si="3"/>
      </c>
      <c r="AB10" s="130">
        <f t="shared" si="4"/>
        <v>56</v>
      </c>
      <c r="AC10" s="130">
        <f t="shared" si="5"/>
      </c>
      <c r="AD10" s="130">
        <f t="shared" si="6"/>
      </c>
      <c r="AE10" s="130">
        <f t="shared" si="7"/>
      </c>
      <c r="AF10" s="130">
        <f t="shared" si="8"/>
      </c>
      <c r="AG10" s="130">
        <f t="shared" si="9"/>
      </c>
      <c r="AH10" s="130">
        <f t="shared" si="10"/>
      </c>
      <c r="AI10" s="130">
        <f t="shared" si="11"/>
      </c>
      <c r="AJ10" s="130">
        <f t="shared" si="12"/>
      </c>
      <c r="AK10" s="130">
        <f t="shared" si="13"/>
      </c>
      <c r="AL10" s="130">
        <f t="shared" si="14"/>
      </c>
      <c r="AM10" s="130">
        <f t="shared" si="15"/>
      </c>
      <c r="AN10" s="130">
        <f t="shared" si="16"/>
      </c>
      <c r="AO10" s="130">
        <f t="shared" si="17"/>
      </c>
      <c r="AP10" s="130">
        <f t="shared" si="18"/>
      </c>
      <c r="AQ10" s="130">
        <f t="shared" si="19"/>
      </c>
      <c r="AR10" s="130">
        <f t="shared" si="20"/>
      </c>
      <c r="AS10" s="173">
        <f t="shared" si="21"/>
      </c>
    </row>
    <row r="11" spans="1:45" s="90" customFormat="1" ht="12.75">
      <c r="A11" s="329" t="s">
        <v>204</v>
      </c>
      <c r="B11" s="329" t="s">
        <v>390</v>
      </c>
      <c r="C11" s="348" t="s">
        <v>48</v>
      </c>
      <c r="D11" s="236"/>
      <c r="E11" s="237">
        <f>IF(ISBLANK(D11),"",VLOOKUP(D11,Po_50_m,2))</f>
      </c>
      <c r="F11" s="236">
        <v>101</v>
      </c>
      <c r="G11" s="238">
        <f>IF(ISBLANK(F11),"",VLOOKUP(F11,Po_50_m_H.,2))</f>
        <v>19</v>
      </c>
      <c r="H11" s="239"/>
      <c r="I11" s="238">
        <f>IF(ISBLANK(H11),"",VLOOKUP(H11,Po_1000_m,2))</f>
      </c>
      <c r="J11" s="239">
        <v>6410</v>
      </c>
      <c r="K11" s="237">
        <f>IF(ISBLANK(J11),"",VLOOKUP(J11,Po_1_km_marche,2))</f>
        <v>16</v>
      </c>
      <c r="L11" s="240"/>
      <c r="M11" s="237">
        <f>IF(ISBLANK(L11),"",VLOOKUP(L11,Po_Longueur,2))</f>
      </c>
      <c r="N11" s="240">
        <v>743</v>
      </c>
      <c r="O11" s="237">
        <f>IF(ISBLANK(N11),"",VLOOKUP(N11,Po_Triple_saut,2))</f>
        <v>20</v>
      </c>
      <c r="P11" s="240"/>
      <c r="Q11" s="237">
        <f>IF(ISBLANK(P11),"",VLOOKUP(P11,Po_Hauteur,2))</f>
      </c>
      <c r="R11" s="240"/>
      <c r="S11" s="237">
        <f>IF(ISBLANK(R11),"",VLOOKUP(R11,Po_Perche,2))</f>
      </c>
      <c r="T11" s="240"/>
      <c r="U11" s="237">
        <f>IF(ISBLANK(T11),"",VLOOKUP(T11,Po_Poids,2))</f>
      </c>
      <c r="V11" s="370">
        <f t="shared" si="0"/>
        <v>3</v>
      </c>
      <c r="W11" s="192">
        <f t="shared" si="1"/>
        <v>55</v>
      </c>
      <c r="X11" s="238">
        <v>7</v>
      </c>
      <c r="Y11" s="237"/>
      <c r="Z11" s="131">
        <f t="shared" si="2"/>
      </c>
      <c r="AA11" s="130">
        <f t="shared" si="3"/>
      </c>
      <c r="AB11" s="130">
        <f t="shared" si="4"/>
      </c>
      <c r="AC11" s="130">
        <f t="shared" si="5"/>
      </c>
      <c r="AD11" s="130">
        <f t="shared" si="6"/>
      </c>
      <c r="AE11" s="130">
        <f t="shared" si="7"/>
      </c>
      <c r="AF11" s="130">
        <f t="shared" si="8"/>
      </c>
      <c r="AG11" s="130">
        <f t="shared" si="9"/>
      </c>
      <c r="AH11" s="130">
        <f t="shared" si="10"/>
      </c>
      <c r="AI11" s="130">
        <f t="shared" si="11"/>
      </c>
      <c r="AJ11" s="130">
        <f t="shared" si="12"/>
      </c>
      <c r="AK11" s="130">
        <f t="shared" si="13"/>
      </c>
      <c r="AL11" s="130">
        <f t="shared" si="14"/>
      </c>
      <c r="AM11" s="130">
        <f t="shared" si="15"/>
      </c>
      <c r="AN11" s="130">
        <f t="shared" si="16"/>
      </c>
      <c r="AO11" s="130">
        <f t="shared" si="17"/>
        <v>55</v>
      </c>
      <c r="AP11" s="130">
        <f t="shared" si="18"/>
      </c>
      <c r="AQ11" s="130">
        <f t="shared" si="19"/>
      </c>
      <c r="AR11" s="130">
        <f t="shared" si="20"/>
      </c>
      <c r="AS11" s="173">
        <f t="shared" si="21"/>
      </c>
    </row>
    <row r="12" spans="1:45" s="90" customFormat="1" ht="12.75">
      <c r="A12" s="345" t="s">
        <v>735</v>
      </c>
      <c r="B12" s="345" t="s">
        <v>281</v>
      </c>
      <c r="C12" s="348" t="s">
        <v>58</v>
      </c>
      <c r="D12" s="236">
        <v>87</v>
      </c>
      <c r="E12" s="237">
        <f>IF(ISBLANK(D12),"",VLOOKUP(D12,Po_50_m,2))</f>
        <v>15</v>
      </c>
      <c r="F12" s="236"/>
      <c r="G12" s="238">
        <f>IF(ISBLANK(F12),"",VLOOKUP(F12,Po_50_m_H.,2))</f>
      </c>
      <c r="H12" s="239"/>
      <c r="I12" s="238">
        <f>IF(ISBLANK(H12),"",VLOOKUP(H12,Po_1000_m,2))</f>
      </c>
      <c r="J12" s="239">
        <v>6428</v>
      </c>
      <c r="K12" s="237">
        <f>IF(ISBLANK(J12),"",VLOOKUP(J12,Po_1_km_marche,2))</f>
        <v>16</v>
      </c>
      <c r="L12" s="240"/>
      <c r="M12" s="237">
        <f>IF(ISBLANK(L12),"",VLOOKUP(L12,Po_Longueur,2))</f>
      </c>
      <c r="N12" s="240">
        <v>861</v>
      </c>
      <c r="O12" s="237">
        <f>IF(ISBLANK(N12),"",VLOOKUP(N12,Po_Triple_saut,2))</f>
        <v>24</v>
      </c>
      <c r="P12" s="240"/>
      <c r="Q12" s="237">
        <f>IF(ISBLANK(P12),"",VLOOKUP(P12,Po_Hauteur,2))</f>
      </c>
      <c r="R12" s="240"/>
      <c r="S12" s="237">
        <f>IF(ISBLANK(R12),"",VLOOKUP(R12,Po_Perche,2))</f>
      </c>
      <c r="T12" s="240"/>
      <c r="U12" s="237">
        <f>IF(ISBLANK(T12),"",VLOOKUP(T12,Po_Poids,2))</f>
      </c>
      <c r="V12" s="370">
        <f t="shared" si="0"/>
        <v>3</v>
      </c>
      <c r="W12" s="192">
        <f t="shared" si="1"/>
        <v>55</v>
      </c>
      <c r="X12" s="238">
        <v>7</v>
      </c>
      <c r="Y12" s="237"/>
      <c r="Z12" s="131">
        <f t="shared" si="2"/>
      </c>
      <c r="AA12" s="130">
        <f t="shared" si="3"/>
      </c>
      <c r="AB12" s="130">
        <f t="shared" si="4"/>
      </c>
      <c r="AC12" s="130">
        <f t="shared" si="5"/>
      </c>
      <c r="AD12" s="130">
        <f t="shared" si="6"/>
      </c>
      <c r="AE12" s="130">
        <f t="shared" si="7"/>
      </c>
      <c r="AF12" s="130">
        <f t="shared" si="8"/>
      </c>
      <c r="AG12" s="130">
        <f t="shared" si="9"/>
      </c>
      <c r="AH12" s="130">
        <f t="shared" si="10"/>
      </c>
      <c r="AI12" s="130">
        <f t="shared" si="11"/>
      </c>
      <c r="AJ12" s="130">
        <f t="shared" si="12"/>
      </c>
      <c r="AK12" s="130">
        <f t="shared" si="13"/>
      </c>
      <c r="AL12" s="130">
        <f t="shared" si="14"/>
      </c>
      <c r="AM12" s="130">
        <f t="shared" si="15"/>
        <v>55</v>
      </c>
      <c r="AN12" s="130">
        <f t="shared" si="16"/>
      </c>
      <c r="AO12" s="130">
        <f t="shared" si="17"/>
      </c>
      <c r="AP12" s="130">
        <f t="shared" si="18"/>
      </c>
      <c r="AQ12" s="130">
        <f t="shared" si="19"/>
      </c>
      <c r="AR12" s="130">
        <f t="shared" si="20"/>
      </c>
      <c r="AS12" s="173">
        <f t="shared" si="21"/>
      </c>
    </row>
    <row r="13" spans="1:45" s="90" customFormat="1" ht="12.75">
      <c r="A13" s="331" t="s">
        <v>488</v>
      </c>
      <c r="B13" s="331" t="s">
        <v>105</v>
      </c>
      <c r="C13" s="348" t="s">
        <v>58</v>
      </c>
      <c r="D13" s="236">
        <v>81</v>
      </c>
      <c r="E13" s="237">
        <f>IF(ISBLANK(D13),"",VLOOKUP(D13,Po_50_m,2))</f>
        <v>18</v>
      </c>
      <c r="F13" s="236"/>
      <c r="G13" s="238">
        <f>IF(ISBLANK(F13),"",VLOOKUP(F13,Po_50_m_H.,2))</f>
      </c>
      <c r="H13" s="239"/>
      <c r="I13" s="238">
        <f>IF(ISBLANK(H13),"",VLOOKUP(H13,Po_1000_m,2))</f>
      </c>
      <c r="J13" s="239">
        <v>7141</v>
      </c>
      <c r="K13" s="237">
        <f>IF(ISBLANK(J13),"",VLOOKUP(J13,Po_1_km_marche,2))</f>
        <v>13</v>
      </c>
      <c r="L13" s="240"/>
      <c r="M13" s="237">
        <f>IF(ISBLANK(L13),"",VLOOKUP(L13,Po_Longueur,2))</f>
      </c>
      <c r="N13" s="240">
        <v>858</v>
      </c>
      <c r="O13" s="237">
        <f>IF(ISBLANK(N13),"",VLOOKUP(N13,Po_Triple_saut,2))</f>
        <v>24</v>
      </c>
      <c r="P13" s="240"/>
      <c r="Q13" s="237">
        <f>IF(ISBLANK(P13),"",VLOOKUP(P13,Po_Hauteur,2))</f>
      </c>
      <c r="R13" s="240"/>
      <c r="S13" s="237">
        <f>IF(ISBLANK(R13),"",VLOOKUP(R13,Po_Perche,2))</f>
      </c>
      <c r="T13" s="240"/>
      <c r="U13" s="237">
        <f>IF(ISBLANK(T13),"",VLOOKUP(T13,Po_Poids,2))</f>
      </c>
      <c r="V13" s="370">
        <f t="shared" si="0"/>
        <v>3</v>
      </c>
      <c r="W13" s="192">
        <f t="shared" si="1"/>
        <v>55</v>
      </c>
      <c r="X13" s="238">
        <v>7</v>
      </c>
      <c r="Y13" s="237"/>
      <c r="Z13" s="131">
        <f t="shared" si="2"/>
      </c>
      <c r="AA13" s="130">
        <f t="shared" si="3"/>
      </c>
      <c r="AB13" s="130">
        <f t="shared" si="4"/>
      </c>
      <c r="AC13" s="130">
        <f t="shared" si="5"/>
      </c>
      <c r="AD13" s="130">
        <f t="shared" si="6"/>
      </c>
      <c r="AE13" s="130">
        <f t="shared" si="7"/>
      </c>
      <c r="AF13" s="130">
        <f t="shared" si="8"/>
      </c>
      <c r="AG13" s="130">
        <f t="shared" si="9"/>
      </c>
      <c r="AH13" s="130">
        <f t="shared" si="10"/>
      </c>
      <c r="AI13" s="130">
        <f t="shared" si="11"/>
      </c>
      <c r="AJ13" s="130">
        <f t="shared" si="12"/>
      </c>
      <c r="AK13" s="130">
        <f t="shared" si="13"/>
      </c>
      <c r="AL13" s="130">
        <f t="shared" si="14"/>
      </c>
      <c r="AM13" s="130">
        <f t="shared" si="15"/>
        <v>55</v>
      </c>
      <c r="AN13" s="130">
        <f t="shared" si="16"/>
      </c>
      <c r="AO13" s="130">
        <f t="shared" si="17"/>
      </c>
      <c r="AP13" s="130">
        <f t="shared" si="18"/>
      </c>
      <c r="AQ13" s="130">
        <f t="shared" si="19"/>
      </c>
      <c r="AR13" s="130">
        <f t="shared" si="20"/>
      </c>
      <c r="AS13" s="173">
        <f t="shared" si="21"/>
      </c>
    </row>
    <row r="14" spans="1:45" s="90" customFormat="1" ht="12.75">
      <c r="A14" s="331" t="s">
        <v>197</v>
      </c>
      <c r="B14" s="331" t="s">
        <v>355</v>
      </c>
      <c r="C14" s="348" t="s">
        <v>74</v>
      </c>
      <c r="D14" s="236">
        <v>81</v>
      </c>
      <c r="E14" s="237">
        <f>IF(ISBLANK(D14),"",VLOOKUP(D14,Po_50_m,2))</f>
        <v>18</v>
      </c>
      <c r="F14" s="236"/>
      <c r="G14" s="238">
        <f>IF(ISBLANK(F14),"",VLOOKUP(F14,Po_50_m_H.,2))</f>
      </c>
      <c r="H14" s="239"/>
      <c r="I14" s="238">
        <f>IF(ISBLANK(H14),"",VLOOKUP(H14,Po_1000_m,2))</f>
      </c>
      <c r="J14" s="239">
        <v>6570</v>
      </c>
      <c r="K14" s="237">
        <f>IF(ISBLANK(J14),"",VLOOKUP(J14,Po_1_km_marche,2))</f>
        <v>15</v>
      </c>
      <c r="L14" s="240"/>
      <c r="M14" s="237">
        <f>IF(ISBLANK(L14),"",VLOOKUP(L14,Po_Longueur,2))</f>
      </c>
      <c r="N14" s="240"/>
      <c r="O14" s="237">
        <f>IF(ISBLANK(N14),"",VLOOKUP(N14,Po_Triple_saut,2))</f>
      </c>
      <c r="P14" s="240"/>
      <c r="Q14" s="237">
        <f>IF(ISBLANK(P14),"",VLOOKUP(P14,Po_Hauteur,2))</f>
      </c>
      <c r="R14" s="240"/>
      <c r="S14" s="237">
        <f>IF(ISBLANK(R14),"",VLOOKUP(R14,Po_Perche,2))</f>
      </c>
      <c r="T14" s="240">
        <v>702</v>
      </c>
      <c r="U14" s="237">
        <f>IF(ISBLANK(T14),"",VLOOKUP(T14,Po_Poids,2))</f>
        <v>21</v>
      </c>
      <c r="V14" s="370">
        <f t="shared" si="0"/>
        <v>3</v>
      </c>
      <c r="W14" s="192">
        <f t="shared" si="1"/>
        <v>54</v>
      </c>
      <c r="X14" s="238">
        <v>10</v>
      </c>
      <c r="Y14" s="237"/>
      <c r="Z14" s="131">
        <f t="shared" si="2"/>
      </c>
      <c r="AA14" s="130">
        <f t="shared" si="3"/>
      </c>
      <c r="AB14" s="130">
        <f t="shared" si="4"/>
      </c>
      <c r="AC14" s="130">
        <f t="shared" si="5"/>
      </c>
      <c r="AD14" s="130">
        <f t="shared" si="6"/>
      </c>
      <c r="AE14" s="130">
        <f t="shared" si="7"/>
      </c>
      <c r="AF14" s="130">
        <f t="shared" si="8"/>
      </c>
      <c r="AG14" s="130">
        <f t="shared" si="9"/>
      </c>
      <c r="AH14" s="130">
        <f t="shared" si="10"/>
      </c>
      <c r="AI14" s="130">
        <f t="shared" si="11"/>
      </c>
      <c r="AJ14" s="130">
        <f t="shared" si="12"/>
        <v>54</v>
      </c>
      <c r="AK14" s="130">
        <f t="shared" si="13"/>
      </c>
      <c r="AL14" s="130">
        <f t="shared" si="14"/>
      </c>
      <c r="AM14" s="130">
        <f t="shared" si="15"/>
      </c>
      <c r="AN14" s="130">
        <f t="shared" si="16"/>
      </c>
      <c r="AO14" s="130">
        <f t="shared" si="17"/>
      </c>
      <c r="AP14" s="130">
        <f t="shared" si="18"/>
      </c>
      <c r="AQ14" s="130">
        <f t="shared" si="19"/>
      </c>
      <c r="AR14" s="130">
        <f t="shared" si="20"/>
      </c>
      <c r="AS14" s="173">
        <f t="shared" si="21"/>
      </c>
    </row>
    <row r="15" spans="1:45" s="90" customFormat="1" ht="12.75">
      <c r="A15" s="330" t="s">
        <v>336</v>
      </c>
      <c r="B15" s="330" t="s">
        <v>337</v>
      </c>
      <c r="C15" s="351" t="s">
        <v>46</v>
      </c>
      <c r="D15" s="236">
        <v>82</v>
      </c>
      <c r="E15" s="237">
        <f>IF(ISBLANK(D15),"",VLOOKUP(D15,Po_50_m,2))</f>
        <v>17</v>
      </c>
      <c r="F15" s="236"/>
      <c r="G15" s="238">
        <f>IF(ISBLANK(F15),"",VLOOKUP(F15,Po_50_m_H.,2))</f>
      </c>
      <c r="H15" s="239"/>
      <c r="I15" s="238">
        <f>IF(ISBLANK(H15),"",VLOOKUP(H15,Po_1000_m,2))</f>
      </c>
      <c r="J15" s="239">
        <v>7009</v>
      </c>
      <c r="K15" s="237">
        <f>IF(ISBLANK(J15),"",VLOOKUP(J15,Po_1_km_marche,2))</f>
        <v>14</v>
      </c>
      <c r="L15" s="240"/>
      <c r="M15" s="237">
        <f>IF(ISBLANK(L15),"",VLOOKUP(L15,Po_Longueur,2))</f>
      </c>
      <c r="N15" s="240">
        <v>788</v>
      </c>
      <c r="O15" s="237">
        <f>IF(ISBLANK(N15),"",VLOOKUP(N15,Po_Triple_saut,2))</f>
        <v>22</v>
      </c>
      <c r="P15" s="240"/>
      <c r="Q15" s="237">
        <f>IF(ISBLANK(P15),"",VLOOKUP(P15,Po_Hauteur,2))</f>
      </c>
      <c r="R15" s="240"/>
      <c r="S15" s="237">
        <f>IF(ISBLANK(R15),"",VLOOKUP(R15,Po_Perche,2))</f>
      </c>
      <c r="T15" s="240"/>
      <c r="U15" s="237">
        <f>IF(ISBLANK(T15),"",VLOOKUP(T15,Po_Poids,2))</f>
      </c>
      <c r="V15" s="370">
        <f t="shared" si="0"/>
        <v>3</v>
      </c>
      <c r="W15" s="192">
        <f t="shared" si="1"/>
        <v>53</v>
      </c>
      <c r="X15" s="238">
        <v>11</v>
      </c>
      <c r="Y15" s="237"/>
      <c r="Z15" s="131">
        <f t="shared" si="2"/>
      </c>
      <c r="AA15" s="130">
        <f t="shared" si="3"/>
      </c>
      <c r="AB15" s="130">
        <f t="shared" si="4"/>
      </c>
      <c r="AC15" s="130">
        <f t="shared" si="5"/>
      </c>
      <c r="AD15" s="130">
        <f t="shared" si="6"/>
      </c>
      <c r="AE15" s="130">
        <f t="shared" si="7"/>
      </c>
      <c r="AF15" s="130">
        <f t="shared" si="8"/>
      </c>
      <c r="AG15" s="130">
        <f t="shared" si="9"/>
      </c>
      <c r="AH15" s="130">
        <f t="shared" si="10"/>
      </c>
      <c r="AI15" s="130">
        <f t="shared" si="11"/>
      </c>
      <c r="AJ15" s="130">
        <f t="shared" si="12"/>
      </c>
      <c r="AK15" s="130">
        <f t="shared" si="13"/>
      </c>
      <c r="AL15" s="130">
        <f t="shared" si="14"/>
      </c>
      <c r="AM15" s="130">
        <f t="shared" si="15"/>
      </c>
      <c r="AN15" s="130">
        <f t="shared" si="16"/>
      </c>
      <c r="AO15" s="130">
        <f t="shared" si="17"/>
      </c>
      <c r="AP15" s="130">
        <f t="shared" si="18"/>
      </c>
      <c r="AQ15" s="130">
        <f t="shared" si="19"/>
        <v>53</v>
      </c>
      <c r="AR15" s="130">
        <f t="shared" si="20"/>
      </c>
      <c r="AS15" s="173">
        <f t="shared" si="21"/>
      </c>
    </row>
    <row r="16" spans="1:45" s="90" customFormat="1" ht="12.75">
      <c r="A16" s="345" t="s">
        <v>283</v>
      </c>
      <c r="B16" s="345" t="s">
        <v>284</v>
      </c>
      <c r="C16" s="348" t="s">
        <v>58</v>
      </c>
      <c r="D16" s="236">
        <v>86</v>
      </c>
      <c r="E16" s="237">
        <f>IF(ISBLANK(D16),"",VLOOKUP(D16,Po_50_m,2))</f>
        <v>15</v>
      </c>
      <c r="F16" s="236"/>
      <c r="G16" s="238">
        <f>IF(ISBLANK(F16),"",VLOOKUP(F16,Po_50_m_H.,2))</f>
      </c>
      <c r="H16" s="239"/>
      <c r="I16" s="238">
        <f>IF(ISBLANK(H16),"",VLOOKUP(H16,Po_1000_m,2))</f>
      </c>
      <c r="J16" s="239">
        <v>6244</v>
      </c>
      <c r="K16" s="237">
        <f>IF(ISBLANK(J16),"",VLOOKUP(J16,Po_1_km_marche,2))</f>
        <v>18</v>
      </c>
      <c r="L16" s="240"/>
      <c r="M16" s="237">
        <f>IF(ISBLANK(L16),"",VLOOKUP(L16,Po_Longueur,2))</f>
      </c>
      <c r="N16" s="240">
        <v>745</v>
      </c>
      <c r="O16" s="237">
        <f>IF(ISBLANK(N16),"",VLOOKUP(N16,Po_Triple_saut,2))</f>
        <v>20</v>
      </c>
      <c r="P16" s="240"/>
      <c r="Q16" s="237">
        <f>IF(ISBLANK(P16),"",VLOOKUP(P16,Po_Hauteur,2))</f>
      </c>
      <c r="R16" s="240"/>
      <c r="S16" s="237">
        <f>IF(ISBLANK(R16),"",VLOOKUP(R16,Po_Perche,2))</f>
      </c>
      <c r="T16" s="240"/>
      <c r="U16" s="237">
        <f>IF(ISBLANK(T16),"",VLOOKUP(T16,Po_Poids,2))</f>
      </c>
      <c r="V16" s="370">
        <f t="shared" si="0"/>
        <v>3</v>
      </c>
      <c r="W16" s="192">
        <f t="shared" si="1"/>
        <v>53</v>
      </c>
      <c r="X16" s="238">
        <v>11</v>
      </c>
      <c r="Y16" s="237"/>
      <c r="Z16" s="131">
        <f t="shared" si="2"/>
      </c>
      <c r="AA16" s="130">
        <f t="shared" si="3"/>
      </c>
      <c r="AB16" s="130">
        <f t="shared" si="4"/>
      </c>
      <c r="AC16" s="130">
        <f t="shared" si="5"/>
      </c>
      <c r="AD16" s="130">
        <f t="shared" si="6"/>
      </c>
      <c r="AE16" s="130">
        <f t="shared" si="7"/>
      </c>
      <c r="AF16" s="130">
        <f t="shared" si="8"/>
      </c>
      <c r="AG16" s="130">
        <f t="shared" si="9"/>
      </c>
      <c r="AH16" s="130">
        <f t="shared" si="10"/>
      </c>
      <c r="AI16" s="130">
        <f t="shared" si="11"/>
      </c>
      <c r="AJ16" s="130">
        <f t="shared" si="12"/>
      </c>
      <c r="AK16" s="130">
        <f t="shared" si="13"/>
      </c>
      <c r="AL16" s="130">
        <f t="shared" si="14"/>
      </c>
      <c r="AM16" s="130">
        <f t="shared" si="15"/>
        <v>53</v>
      </c>
      <c r="AN16" s="130">
        <f t="shared" si="16"/>
      </c>
      <c r="AO16" s="130">
        <f t="shared" si="17"/>
      </c>
      <c r="AP16" s="130">
        <f t="shared" si="18"/>
      </c>
      <c r="AQ16" s="130">
        <f t="shared" si="19"/>
      </c>
      <c r="AR16" s="130">
        <f t="shared" si="20"/>
      </c>
      <c r="AS16" s="173">
        <f t="shared" si="21"/>
      </c>
    </row>
    <row r="17" spans="1:45" s="90" customFormat="1" ht="12.75">
      <c r="A17" s="331" t="s">
        <v>470</v>
      </c>
      <c r="B17" s="331" t="s">
        <v>471</v>
      </c>
      <c r="C17" s="348" t="s">
        <v>64</v>
      </c>
      <c r="D17" s="236"/>
      <c r="E17" s="237">
        <f>IF(ISBLANK(D17),"",VLOOKUP(D17,Po_50_m,2))</f>
      </c>
      <c r="F17" s="236">
        <v>101</v>
      </c>
      <c r="G17" s="238">
        <f>IF(ISBLANK(F17),"",VLOOKUP(F17,Po_50_m_H.,2))</f>
        <v>19</v>
      </c>
      <c r="H17" s="239"/>
      <c r="I17" s="238">
        <f>IF(ISBLANK(H17),"",VLOOKUP(H17,Po_1000_m,2))</f>
      </c>
      <c r="J17" s="239">
        <v>7095</v>
      </c>
      <c r="K17" s="237">
        <f>IF(ISBLANK(J17),"",VLOOKUP(J17,Po_1_km_marche,2))</f>
        <v>14</v>
      </c>
      <c r="L17" s="240"/>
      <c r="M17" s="237">
        <f>IF(ISBLANK(L17),"",VLOOKUP(L17,Po_Longueur,2))</f>
      </c>
      <c r="N17" s="240">
        <v>730</v>
      </c>
      <c r="O17" s="237">
        <f>IF(ISBLANK(N17),"",VLOOKUP(N17,Po_Triple_saut,2))</f>
        <v>20</v>
      </c>
      <c r="P17" s="240"/>
      <c r="Q17" s="237">
        <f>IF(ISBLANK(P17),"",VLOOKUP(P17,Po_Hauteur,2))</f>
      </c>
      <c r="R17" s="240"/>
      <c r="S17" s="237">
        <f>IF(ISBLANK(R17),"",VLOOKUP(R17,Po_Perche,2))</f>
      </c>
      <c r="T17" s="240"/>
      <c r="U17" s="237">
        <f>IF(ISBLANK(T17),"",VLOOKUP(T17,Po_Poids,2))</f>
      </c>
      <c r="V17" s="370">
        <f t="shared" si="0"/>
        <v>3</v>
      </c>
      <c r="W17" s="192">
        <f t="shared" si="1"/>
        <v>53</v>
      </c>
      <c r="X17" s="238">
        <v>11</v>
      </c>
      <c r="Y17" s="237"/>
      <c r="Z17" s="131">
        <f t="shared" si="2"/>
      </c>
      <c r="AA17" s="130">
        <f t="shared" si="3"/>
        <v>53</v>
      </c>
      <c r="AB17" s="130">
        <f t="shared" si="4"/>
      </c>
      <c r="AC17" s="130">
        <f t="shared" si="5"/>
      </c>
      <c r="AD17" s="130">
        <f t="shared" si="6"/>
      </c>
      <c r="AE17" s="130">
        <f t="shared" si="7"/>
      </c>
      <c r="AF17" s="130">
        <f t="shared" si="8"/>
      </c>
      <c r="AG17" s="130">
        <f t="shared" si="9"/>
      </c>
      <c r="AH17" s="130">
        <f t="shared" si="10"/>
      </c>
      <c r="AI17" s="130">
        <f t="shared" si="11"/>
      </c>
      <c r="AJ17" s="130">
        <f t="shared" si="12"/>
      </c>
      <c r="AK17" s="130">
        <f t="shared" si="13"/>
      </c>
      <c r="AL17" s="130">
        <f t="shared" si="14"/>
      </c>
      <c r="AM17" s="130">
        <f t="shared" si="15"/>
      </c>
      <c r="AN17" s="130">
        <f t="shared" si="16"/>
      </c>
      <c r="AO17" s="130">
        <f t="shared" si="17"/>
      </c>
      <c r="AP17" s="130">
        <f t="shared" si="18"/>
      </c>
      <c r="AQ17" s="130">
        <f t="shared" si="19"/>
      </c>
      <c r="AR17" s="130">
        <f t="shared" si="20"/>
      </c>
      <c r="AS17" s="173">
        <f t="shared" si="21"/>
      </c>
    </row>
    <row r="18" spans="1:45" s="90" customFormat="1" ht="12.75">
      <c r="A18" s="348" t="s">
        <v>744</v>
      </c>
      <c r="B18" s="348" t="s">
        <v>745</v>
      </c>
      <c r="C18" s="348" t="s">
        <v>74</v>
      </c>
      <c r="D18" s="236"/>
      <c r="E18" s="237">
        <f>IF(ISBLANK(D18),"",VLOOKUP(D18,Po_50_m,2))</f>
      </c>
      <c r="F18" s="236">
        <v>98</v>
      </c>
      <c r="G18" s="238">
        <f>IF(ISBLANK(F18),"",VLOOKUP(F18,Po_50_m_H.,2))</f>
        <v>20</v>
      </c>
      <c r="H18" s="239"/>
      <c r="I18" s="238">
        <f>IF(ISBLANK(H18),"",VLOOKUP(H18,Po_1000_m,2))</f>
      </c>
      <c r="J18" s="239">
        <v>6248</v>
      </c>
      <c r="K18" s="237">
        <f>IF(ISBLANK(J18),"",VLOOKUP(J18,Po_1_km_marche,2))</f>
        <v>18</v>
      </c>
      <c r="L18" s="240"/>
      <c r="M18" s="237">
        <f>IF(ISBLANK(L18),"",VLOOKUP(L18,Po_Longueur,2))</f>
      </c>
      <c r="N18" s="240"/>
      <c r="O18" s="237">
        <f>IF(ISBLANK(N18),"",VLOOKUP(N18,Po_Triple_saut,2))</f>
      </c>
      <c r="P18" s="240">
        <v>100</v>
      </c>
      <c r="Q18" s="237">
        <f>IF(ISBLANK(P18),"",VLOOKUP(P18,Po_Hauteur,2))</f>
        <v>14</v>
      </c>
      <c r="R18" s="240"/>
      <c r="S18" s="237">
        <f>IF(ISBLANK(R18),"",VLOOKUP(R18,Po_Perche,2))</f>
      </c>
      <c r="T18" s="240"/>
      <c r="U18" s="237">
        <f>IF(ISBLANK(T18),"",VLOOKUP(T18,Po_Poids,2))</f>
      </c>
      <c r="V18" s="370">
        <f t="shared" si="0"/>
        <v>3</v>
      </c>
      <c r="W18" s="192">
        <f t="shared" si="1"/>
        <v>52</v>
      </c>
      <c r="X18" s="238">
        <v>14</v>
      </c>
      <c r="Y18" s="237"/>
      <c r="Z18" s="131">
        <f t="shared" si="2"/>
      </c>
      <c r="AA18" s="130">
        <f t="shared" si="3"/>
      </c>
      <c r="AB18" s="130">
        <f t="shared" si="4"/>
      </c>
      <c r="AC18" s="130">
        <f t="shared" si="5"/>
      </c>
      <c r="AD18" s="130">
        <f t="shared" si="6"/>
      </c>
      <c r="AE18" s="130">
        <f t="shared" si="7"/>
      </c>
      <c r="AF18" s="130">
        <f t="shared" si="8"/>
      </c>
      <c r="AG18" s="130">
        <f t="shared" si="9"/>
      </c>
      <c r="AH18" s="130">
        <f t="shared" si="10"/>
      </c>
      <c r="AI18" s="130">
        <f t="shared" si="11"/>
      </c>
      <c r="AJ18" s="130">
        <f t="shared" si="12"/>
        <v>52</v>
      </c>
      <c r="AK18" s="130">
        <f t="shared" si="13"/>
      </c>
      <c r="AL18" s="130">
        <f t="shared" si="14"/>
      </c>
      <c r="AM18" s="130">
        <f t="shared" si="15"/>
      </c>
      <c r="AN18" s="130">
        <f t="shared" si="16"/>
      </c>
      <c r="AO18" s="130">
        <f t="shared" si="17"/>
      </c>
      <c r="AP18" s="130">
        <f t="shared" si="18"/>
      </c>
      <c r="AQ18" s="130">
        <f t="shared" si="19"/>
      </c>
      <c r="AR18" s="130">
        <f t="shared" si="20"/>
      </c>
      <c r="AS18" s="173">
        <f t="shared" si="21"/>
      </c>
    </row>
    <row r="19" spans="1:45" s="90" customFormat="1" ht="12.75">
      <c r="A19" s="349" t="s">
        <v>255</v>
      </c>
      <c r="B19" s="349" t="s">
        <v>171</v>
      </c>
      <c r="C19" s="348" t="s">
        <v>77</v>
      </c>
      <c r="D19" s="236">
        <v>83</v>
      </c>
      <c r="E19" s="237">
        <f>IF(ISBLANK(D19),"",VLOOKUP(D19,Po_50_m,2))</f>
        <v>17</v>
      </c>
      <c r="F19" s="236"/>
      <c r="G19" s="238">
        <f>IF(ISBLANK(F19),"",VLOOKUP(F19,Po_50_m_H.,2))</f>
      </c>
      <c r="H19" s="239"/>
      <c r="I19" s="238">
        <f>IF(ISBLANK(H19),"",VLOOKUP(H19,Po_1000_m,2))</f>
      </c>
      <c r="J19" s="239">
        <v>6233</v>
      </c>
      <c r="K19" s="237">
        <f>IF(ISBLANK(J19),"",VLOOKUP(J19,Po_1_km_marche,2))</f>
        <v>18</v>
      </c>
      <c r="L19" s="240"/>
      <c r="M19" s="237">
        <f>IF(ISBLANK(L19),"",VLOOKUP(L19,Po_Longueur,2))</f>
      </c>
      <c r="N19" s="240">
        <v>645</v>
      </c>
      <c r="O19" s="237">
        <f>IF(ISBLANK(N19),"",VLOOKUP(N19,Po_Triple_saut,2))</f>
        <v>16</v>
      </c>
      <c r="P19" s="240"/>
      <c r="Q19" s="237">
        <f>IF(ISBLANK(P19),"",VLOOKUP(P19,Po_Hauteur,2))</f>
      </c>
      <c r="R19" s="240"/>
      <c r="S19" s="237">
        <f>IF(ISBLANK(R19),"",VLOOKUP(R19,Po_Perche,2))</f>
      </c>
      <c r="T19" s="240"/>
      <c r="U19" s="237">
        <f>IF(ISBLANK(T19),"",VLOOKUP(T19,Po_Poids,2))</f>
      </c>
      <c r="V19" s="370">
        <f t="shared" si="0"/>
        <v>3</v>
      </c>
      <c r="W19" s="192">
        <f t="shared" si="1"/>
        <v>51</v>
      </c>
      <c r="X19" s="238">
        <v>15</v>
      </c>
      <c r="Y19" s="237"/>
      <c r="Z19" s="131">
        <f t="shared" si="2"/>
      </c>
      <c r="AA19" s="130">
        <f t="shared" si="3"/>
      </c>
      <c r="AB19" s="130">
        <f t="shared" si="4"/>
      </c>
      <c r="AC19" s="130">
        <f t="shared" si="5"/>
      </c>
      <c r="AD19" s="130">
        <f t="shared" si="6"/>
        <v>51</v>
      </c>
      <c r="AE19" s="130">
        <f t="shared" si="7"/>
      </c>
      <c r="AF19" s="130">
        <f t="shared" si="8"/>
      </c>
      <c r="AG19" s="130">
        <f t="shared" si="9"/>
      </c>
      <c r="AH19" s="130">
        <f t="shared" si="10"/>
      </c>
      <c r="AI19" s="130">
        <f t="shared" si="11"/>
      </c>
      <c r="AJ19" s="130">
        <f t="shared" si="12"/>
      </c>
      <c r="AK19" s="130">
        <f t="shared" si="13"/>
      </c>
      <c r="AL19" s="130">
        <f t="shared" si="14"/>
      </c>
      <c r="AM19" s="130">
        <f t="shared" si="15"/>
      </c>
      <c r="AN19" s="130">
        <f t="shared" si="16"/>
      </c>
      <c r="AO19" s="130">
        <f t="shared" si="17"/>
      </c>
      <c r="AP19" s="130">
        <f t="shared" si="18"/>
      </c>
      <c r="AQ19" s="130">
        <f t="shared" si="19"/>
      </c>
      <c r="AR19" s="130">
        <f t="shared" si="20"/>
      </c>
      <c r="AS19" s="173">
        <f t="shared" si="21"/>
      </c>
    </row>
    <row r="20" spans="1:45" s="90" customFormat="1" ht="12.75">
      <c r="A20" s="345" t="s">
        <v>487</v>
      </c>
      <c r="B20" s="345" t="s">
        <v>282</v>
      </c>
      <c r="C20" s="348" t="s">
        <v>58</v>
      </c>
      <c r="D20" s="236">
        <v>89</v>
      </c>
      <c r="E20" s="237">
        <f>IF(ISBLANK(D20),"",VLOOKUP(D20,Po_50_m,2))</f>
        <v>14</v>
      </c>
      <c r="F20" s="236"/>
      <c r="G20" s="238">
        <f>IF(ISBLANK(F20),"",VLOOKUP(F20,Po_50_m_H.,2))</f>
      </c>
      <c r="H20" s="239"/>
      <c r="I20" s="238">
        <f>IF(ISBLANK(H20),"",VLOOKUP(H20,Po_1000_m,2))</f>
      </c>
      <c r="J20" s="239">
        <v>6415</v>
      </c>
      <c r="K20" s="237">
        <f>IF(ISBLANK(J20),"",VLOOKUP(J20,Po_1_km_marche,2))</f>
        <v>16</v>
      </c>
      <c r="L20" s="240"/>
      <c r="M20" s="237">
        <f>IF(ISBLANK(L20),"",VLOOKUP(L20,Po_Longueur,2))</f>
      </c>
      <c r="N20" s="240"/>
      <c r="O20" s="237">
        <f>IF(ISBLANK(N20),"",VLOOKUP(N20,Po_Triple_saut,2))</f>
      </c>
      <c r="P20" s="240"/>
      <c r="Q20" s="237">
        <f>IF(ISBLANK(P20),"",VLOOKUP(P20,Po_Hauteur,2))</f>
      </c>
      <c r="R20" s="240"/>
      <c r="S20" s="237">
        <f>IF(ISBLANK(R20),"",VLOOKUP(R20,Po_Perche,2))</f>
      </c>
      <c r="T20" s="240">
        <v>723</v>
      </c>
      <c r="U20" s="237">
        <f>IF(ISBLANK(T20),"",VLOOKUP(T20,Po_Poids,2))</f>
        <v>21</v>
      </c>
      <c r="V20" s="370">
        <f t="shared" si="0"/>
        <v>3</v>
      </c>
      <c r="W20" s="192">
        <f t="shared" si="1"/>
        <v>51</v>
      </c>
      <c r="X20" s="238">
        <v>15</v>
      </c>
      <c r="Y20" s="237"/>
      <c r="Z20" s="131">
        <f t="shared" si="2"/>
      </c>
      <c r="AA20" s="130">
        <f t="shared" si="3"/>
      </c>
      <c r="AB20" s="130">
        <f t="shared" si="4"/>
      </c>
      <c r="AC20" s="130">
        <f t="shared" si="5"/>
      </c>
      <c r="AD20" s="130">
        <f t="shared" si="6"/>
      </c>
      <c r="AE20" s="130">
        <f t="shared" si="7"/>
      </c>
      <c r="AF20" s="130">
        <f t="shared" si="8"/>
      </c>
      <c r="AG20" s="130">
        <f t="shared" si="9"/>
      </c>
      <c r="AH20" s="130">
        <f t="shared" si="10"/>
      </c>
      <c r="AI20" s="130">
        <f t="shared" si="11"/>
      </c>
      <c r="AJ20" s="130">
        <f t="shared" si="12"/>
      </c>
      <c r="AK20" s="130">
        <f t="shared" si="13"/>
      </c>
      <c r="AL20" s="130">
        <f t="shared" si="14"/>
      </c>
      <c r="AM20" s="130">
        <f t="shared" si="15"/>
        <v>51</v>
      </c>
      <c r="AN20" s="130">
        <f t="shared" si="16"/>
      </c>
      <c r="AO20" s="130">
        <f t="shared" si="17"/>
      </c>
      <c r="AP20" s="130">
        <f t="shared" si="18"/>
      </c>
      <c r="AQ20" s="130">
        <f t="shared" si="19"/>
      </c>
      <c r="AR20" s="130">
        <f t="shared" si="20"/>
      </c>
      <c r="AS20" s="173">
        <f t="shared" si="21"/>
      </c>
    </row>
    <row r="21" spans="1:45" s="235" customFormat="1" ht="12.75">
      <c r="A21" s="330" t="s">
        <v>179</v>
      </c>
      <c r="B21" s="330" t="s">
        <v>91</v>
      </c>
      <c r="C21" s="351" t="s">
        <v>46</v>
      </c>
      <c r="D21" s="236">
        <v>90</v>
      </c>
      <c r="E21" s="237">
        <f>IF(ISBLANK(D21),"",VLOOKUP(D21,Po_50_m,2))</f>
        <v>13</v>
      </c>
      <c r="F21" s="236"/>
      <c r="G21" s="238">
        <f>IF(ISBLANK(F21),"",VLOOKUP(F21,Po_50_m_H.,2))</f>
      </c>
      <c r="H21" s="239"/>
      <c r="I21" s="238">
        <f>IF(ISBLANK(H21),"",VLOOKUP(H21,Po_1000_m,2))</f>
      </c>
      <c r="J21" s="239">
        <v>6258</v>
      </c>
      <c r="K21" s="237">
        <f>IF(ISBLANK(J21),"",VLOOKUP(J21,Po_1_km_marche,2))</f>
        <v>18</v>
      </c>
      <c r="L21" s="240"/>
      <c r="M21" s="237">
        <f>IF(ISBLANK(L21),"",VLOOKUP(L21,Po_Longueur,2))</f>
      </c>
      <c r="N21" s="240">
        <v>726</v>
      </c>
      <c r="O21" s="237">
        <f>IF(ISBLANK(N21),"",VLOOKUP(N21,Po_Triple_saut,2))</f>
        <v>20</v>
      </c>
      <c r="P21" s="240"/>
      <c r="Q21" s="237">
        <f>IF(ISBLANK(P21),"",VLOOKUP(P21,Po_Hauteur,2))</f>
      </c>
      <c r="R21" s="240"/>
      <c r="S21" s="237">
        <f>IF(ISBLANK(R21),"",VLOOKUP(R21,Po_Perche,2))</f>
      </c>
      <c r="T21" s="240"/>
      <c r="U21" s="237">
        <f>IF(ISBLANK(T21),"",VLOOKUP(T21,Po_Poids,2))</f>
      </c>
      <c r="V21" s="370">
        <f t="shared" si="0"/>
        <v>3</v>
      </c>
      <c r="W21" s="192">
        <f t="shared" si="1"/>
        <v>51</v>
      </c>
      <c r="X21" s="238">
        <v>15</v>
      </c>
      <c r="Y21" s="237"/>
      <c r="Z21" s="131">
        <f t="shared" si="2"/>
      </c>
      <c r="AA21" s="130">
        <f t="shared" si="3"/>
      </c>
      <c r="AB21" s="130">
        <f t="shared" si="4"/>
      </c>
      <c r="AC21" s="130">
        <f t="shared" si="5"/>
      </c>
      <c r="AD21" s="130">
        <f t="shared" si="6"/>
      </c>
      <c r="AE21" s="130">
        <f t="shared" si="7"/>
      </c>
      <c r="AF21" s="130">
        <f t="shared" si="8"/>
      </c>
      <c r="AG21" s="130">
        <f t="shared" si="9"/>
      </c>
      <c r="AH21" s="130">
        <f t="shared" si="10"/>
      </c>
      <c r="AI21" s="130">
        <f t="shared" si="11"/>
      </c>
      <c r="AJ21" s="130">
        <f t="shared" si="12"/>
      </c>
      <c r="AK21" s="130">
        <f t="shared" si="13"/>
      </c>
      <c r="AL21" s="130">
        <f t="shared" si="14"/>
      </c>
      <c r="AM21" s="130">
        <f t="shared" si="15"/>
      </c>
      <c r="AN21" s="130">
        <f t="shared" si="16"/>
      </c>
      <c r="AO21" s="130">
        <f t="shared" si="17"/>
      </c>
      <c r="AP21" s="130">
        <f t="shared" si="18"/>
      </c>
      <c r="AQ21" s="130">
        <f t="shared" si="19"/>
        <v>51</v>
      </c>
      <c r="AR21" s="130">
        <f t="shared" si="20"/>
      </c>
      <c r="AS21" s="173">
        <f t="shared" si="21"/>
      </c>
    </row>
    <row r="22" spans="1:45" s="235" customFormat="1" ht="12.75">
      <c r="A22" s="330" t="s">
        <v>179</v>
      </c>
      <c r="B22" s="330" t="s">
        <v>180</v>
      </c>
      <c r="C22" s="351" t="s">
        <v>46</v>
      </c>
      <c r="D22" s="236"/>
      <c r="E22" s="237">
        <f>IF(ISBLANK(D22),"",VLOOKUP(D22,Po_50_m,2))</f>
      </c>
      <c r="F22" s="236">
        <v>108</v>
      </c>
      <c r="G22" s="238">
        <f>IF(ISBLANK(F22),"",VLOOKUP(F22,Po_50_m_H.,2))</f>
        <v>17</v>
      </c>
      <c r="H22" s="239"/>
      <c r="I22" s="238">
        <f>IF(ISBLANK(H22),"",VLOOKUP(H22,Po_1000_m,2))</f>
      </c>
      <c r="J22" s="239">
        <v>7060</v>
      </c>
      <c r="K22" s="237">
        <f>IF(ISBLANK(J22),"",VLOOKUP(J22,Po_1_km_marche,2))</f>
        <v>14</v>
      </c>
      <c r="L22" s="240"/>
      <c r="M22" s="237">
        <f>IF(ISBLANK(L22),"",VLOOKUP(L22,Po_Longueur,2))</f>
      </c>
      <c r="N22" s="240">
        <v>706</v>
      </c>
      <c r="O22" s="237">
        <f>IF(ISBLANK(N22),"",VLOOKUP(N22,Po_Triple_saut,2))</f>
        <v>19</v>
      </c>
      <c r="P22" s="240"/>
      <c r="Q22" s="237">
        <f>IF(ISBLANK(P22),"",VLOOKUP(P22,Po_Hauteur,2))</f>
      </c>
      <c r="R22" s="240"/>
      <c r="S22" s="237">
        <f>IF(ISBLANK(R22),"",VLOOKUP(R22,Po_Perche,2))</f>
      </c>
      <c r="T22" s="240"/>
      <c r="U22" s="237">
        <f>IF(ISBLANK(T22),"",VLOOKUP(T22,Po_Poids,2))</f>
      </c>
      <c r="V22" s="370">
        <f t="shared" si="0"/>
        <v>3</v>
      </c>
      <c r="W22" s="192">
        <f t="shared" si="1"/>
        <v>50</v>
      </c>
      <c r="X22" s="238">
        <v>18</v>
      </c>
      <c r="Y22" s="237"/>
      <c r="Z22" s="131">
        <f t="shared" si="2"/>
      </c>
      <c r="AA22" s="130">
        <f t="shared" si="3"/>
      </c>
      <c r="AB22" s="130">
        <f t="shared" si="4"/>
      </c>
      <c r="AC22" s="130">
        <f t="shared" si="5"/>
      </c>
      <c r="AD22" s="130">
        <f t="shared" si="6"/>
      </c>
      <c r="AE22" s="130">
        <f t="shared" si="7"/>
      </c>
      <c r="AF22" s="130">
        <f t="shared" si="8"/>
      </c>
      <c r="AG22" s="130">
        <f t="shared" si="9"/>
      </c>
      <c r="AH22" s="130">
        <f t="shared" si="10"/>
      </c>
      <c r="AI22" s="130">
        <f t="shared" si="11"/>
      </c>
      <c r="AJ22" s="130">
        <f t="shared" si="12"/>
      </c>
      <c r="AK22" s="130">
        <f t="shared" si="13"/>
      </c>
      <c r="AL22" s="130">
        <f t="shared" si="14"/>
      </c>
      <c r="AM22" s="130">
        <f t="shared" si="15"/>
      </c>
      <c r="AN22" s="130">
        <f t="shared" si="16"/>
      </c>
      <c r="AO22" s="130">
        <f t="shared" si="17"/>
      </c>
      <c r="AP22" s="130">
        <f t="shared" si="18"/>
      </c>
      <c r="AQ22" s="130">
        <f t="shared" si="19"/>
        <v>50</v>
      </c>
      <c r="AR22" s="130">
        <f t="shared" si="20"/>
      </c>
      <c r="AS22" s="173">
        <f t="shared" si="21"/>
      </c>
    </row>
    <row r="23" spans="1:45" s="235" customFormat="1" ht="12.75">
      <c r="A23" s="348" t="s">
        <v>746</v>
      </c>
      <c r="B23" s="348" t="s">
        <v>747</v>
      </c>
      <c r="C23" s="348" t="s">
        <v>74</v>
      </c>
      <c r="D23" s="236"/>
      <c r="E23" s="237">
        <f>IF(ISBLANK(D23),"",VLOOKUP(D23,Po_50_m,2))</f>
      </c>
      <c r="F23" s="236">
        <v>101</v>
      </c>
      <c r="G23" s="238">
        <f>IF(ISBLANK(F23),"",VLOOKUP(F23,Po_50_m_H.,2))</f>
        <v>19</v>
      </c>
      <c r="H23" s="239"/>
      <c r="I23" s="238">
        <f>IF(ISBLANK(H23),"",VLOOKUP(H23,Po_1000_m,2))</f>
      </c>
      <c r="J23" s="239">
        <v>6318</v>
      </c>
      <c r="K23" s="237">
        <f>IF(ISBLANK(J23),"",VLOOKUP(J23,Po_1_km_marche,2))</f>
        <v>17</v>
      </c>
      <c r="L23" s="240"/>
      <c r="M23" s="237">
        <f>IF(ISBLANK(L23),"",VLOOKUP(L23,Po_Longueur,2))</f>
      </c>
      <c r="N23" s="240"/>
      <c r="O23" s="237">
        <f>IF(ISBLANK(N23),"",VLOOKUP(N23,Po_Triple_saut,2))</f>
      </c>
      <c r="P23" s="240">
        <v>95</v>
      </c>
      <c r="Q23" s="237">
        <f>IF(ISBLANK(P23),"",VLOOKUP(P23,Po_Hauteur,2))</f>
        <v>12</v>
      </c>
      <c r="R23" s="240"/>
      <c r="S23" s="237">
        <f>IF(ISBLANK(R23),"",VLOOKUP(R23,Po_Perche,2))</f>
      </c>
      <c r="T23" s="240"/>
      <c r="U23" s="237">
        <f>IF(ISBLANK(T23),"",VLOOKUP(T23,Po_Poids,2))</f>
      </c>
      <c r="V23" s="370">
        <f t="shared" si="0"/>
        <v>3</v>
      </c>
      <c r="W23" s="192">
        <f t="shared" si="1"/>
        <v>48</v>
      </c>
      <c r="X23" s="238">
        <v>19</v>
      </c>
      <c r="Y23" s="237"/>
      <c r="Z23" s="131">
        <f t="shared" si="2"/>
      </c>
      <c r="AA23" s="130">
        <f t="shared" si="3"/>
      </c>
      <c r="AB23" s="130">
        <f t="shared" si="4"/>
      </c>
      <c r="AC23" s="130">
        <f t="shared" si="5"/>
      </c>
      <c r="AD23" s="130">
        <f t="shared" si="6"/>
      </c>
      <c r="AE23" s="130">
        <f t="shared" si="7"/>
      </c>
      <c r="AF23" s="130">
        <f t="shared" si="8"/>
      </c>
      <c r="AG23" s="130">
        <f t="shared" si="9"/>
      </c>
      <c r="AH23" s="130">
        <f t="shared" si="10"/>
      </c>
      <c r="AI23" s="130">
        <f t="shared" si="11"/>
      </c>
      <c r="AJ23" s="130">
        <f t="shared" si="12"/>
        <v>48</v>
      </c>
      <c r="AK23" s="130">
        <f t="shared" si="13"/>
      </c>
      <c r="AL23" s="130">
        <f t="shared" si="14"/>
      </c>
      <c r="AM23" s="130">
        <f t="shared" si="15"/>
      </c>
      <c r="AN23" s="130">
        <f t="shared" si="16"/>
      </c>
      <c r="AO23" s="130">
        <f t="shared" si="17"/>
      </c>
      <c r="AP23" s="130">
        <f t="shared" si="18"/>
      </c>
      <c r="AQ23" s="130">
        <f t="shared" si="19"/>
      </c>
      <c r="AR23" s="130">
        <f t="shared" si="20"/>
      </c>
      <c r="AS23" s="173">
        <f t="shared" si="21"/>
      </c>
    </row>
    <row r="24" spans="1:45" s="235" customFormat="1" ht="12.75">
      <c r="A24" s="349" t="s">
        <v>257</v>
      </c>
      <c r="B24" s="349" t="s">
        <v>83</v>
      </c>
      <c r="C24" s="348" t="s">
        <v>63</v>
      </c>
      <c r="D24" s="236"/>
      <c r="E24" s="237">
        <f>IF(ISBLANK(D24),"",VLOOKUP(D24,Po_50_m,2))</f>
      </c>
      <c r="F24" s="236">
        <v>103</v>
      </c>
      <c r="G24" s="238">
        <f>IF(ISBLANK(F24),"",VLOOKUP(F24,Po_50_m_H.,2))</f>
        <v>18</v>
      </c>
      <c r="H24" s="239"/>
      <c r="I24" s="238">
        <f>IF(ISBLANK(H24),"",VLOOKUP(H24,Po_1000_m,2))</f>
      </c>
      <c r="J24" s="239">
        <v>7096</v>
      </c>
      <c r="K24" s="237">
        <f>IF(ISBLANK(J24),"",VLOOKUP(J24,Po_1_km_marche,2))</f>
        <v>14</v>
      </c>
      <c r="L24" s="240"/>
      <c r="M24" s="237">
        <f>IF(ISBLANK(L24),"",VLOOKUP(L24,Po_Longueur,2))</f>
      </c>
      <c r="N24" s="240">
        <v>622</v>
      </c>
      <c r="O24" s="237">
        <f>IF(ISBLANK(N24),"",VLOOKUP(N24,Po_Triple_saut,2))</f>
        <v>15</v>
      </c>
      <c r="P24" s="240"/>
      <c r="Q24" s="237">
        <f>IF(ISBLANK(P24),"",VLOOKUP(P24,Po_Hauteur,2))</f>
      </c>
      <c r="R24" s="240"/>
      <c r="S24" s="237">
        <f>IF(ISBLANK(R24),"",VLOOKUP(R24,Po_Perche,2))</f>
      </c>
      <c r="T24" s="240"/>
      <c r="U24" s="237">
        <f>IF(ISBLANK(T24),"",VLOOKUP(T24,Po_Poids,2))</f>
      </c>
      <c r="V24" s="370">
        <f t="shared" si="0"/>
        <v>3</v>
      </c>
      <c r="W24" s="192">
        <f t="shared" si="1"/>
        <v>47</v>
      </c>
      <c r="X24" s="238">
        <v>20</v>
      </c>
      <c r="Y24" s="237"/>
      <c r="Z24" s="131">
        <f t="shared" si="2"/>
      </c>
      <c r="AA24" s="130">
        <f t="shared" si="3"/>
      </c>
      <c r="AB24" s="130">
        <f t="shared" si="4"/>
      </c>
      <c r="AC24" s="130">
        <f t="shared" si="5"/>
      </c>
      <c r="AD24" s="130">
        <f t="shared" si="6"/>
      </c>
      <c r="AE24" s="130">
        <f t="shared" si="7"/>
      </c>
      <c r="AF24" s="130">
        <f t="shared" si="8"/>
      </c>
      <c r="AG24" s="130">
        <f t="shared" si="9"/>
      </c>
      <c r="AH24" s="130">
        <f t="shared" si="10"/>
      </c>
      <c r="AI24" s="130">
        <f t="shared" si="11"/>
      </c>
      <c r="AJ24" s="130">
        <f t="shared" si="12"/>
      </c>
      <c r="AK24" s="130">
        <f t="shared" si="13"/>
      </c>
      <c r="AL24" s="130">
        <f t="shared" si="14"/>
        <v>47</v>
      </c>
      <c r="AM24" s="130">
        <f t="shared" si="15"/>
      </c>
      <c r="AN24" s="130">
        <f t="shared" si="16"/>
      </c>
      <c r="AO24" s="130">
        <f t="shared" si="17"/>
      </c>
      <c r="AP24" s="130">
        <f t="shared" si="18"/>
      </c>
      <c r="AQ24" s="130">
        <f t="shared" si="19"/>
      </c>
      <c r="AR24" s="130">
        <f t="shared" si="20"/>
      </c>
      <c r="AS24" s="173">
        <f t="shared" si="21"/>
      </c>
    </row>
    <row r="25" spans="1:45" s="235" customFormat="1" ht="12.75">
      <c r="A25" s="348" t="s">
        <v>495</v>
      </c>
      <c r="B25" s="348" t="s">
        <v>496</v>
      </c>
      <c r="C25" s="348" t="s">
        <v>74</v>
      </c>
      <c r="D25" s="236"/>
      <c r="E25" s="237">
        <f>IF(ISBLANK(D25),"",VLOOKUP(D25,Po_50_m,2))</f>
      </c>
      <c r="F25" s="236">
        <v>100</v>
      </c>
      <c r="G25" s="238">
        <f>IF(ISBLANK(F25),"",VLOOKUP(F25,Po_50_m_H.,2))</f>
        <v>19</v>
      </c>
      <c r="H25" s="239"/>
      <c r="I25" s="238">
        <f>IF(ISBLANK(H25),"",VLOOKUP(H25,Po_1000_m,2))</f>
      </c>
      <c r="J25" s="239">
        <v>6402</v>
      </c>
      <c r="K25" s="237">
        <f>IF(ISBLANK(J25),"",VLOOKUP(J25,Po_1_km_marche,2))</f>
        <v>16</v>
      </c>
      <c r="L25" s="240"/>
      <c r="M25" s="237">
        <f>IF(ISBLANK(L25),"",VLOOKUP(L25,Po_Longueur,2))</f>
      </c>
      <c r="N25" s="240"/>
      <c r="O25" s="237">
        <f>IF(ISBLANK(N25),"",VLOOKUP(N25,Po_Triple_saut,2))</f>
      </c>
      <c r="P25" s="240">
        <v>95</v>
      </c>
      <c r="Q25" s="237">
        <f>IF(ISBLANK(P25),"",VLOOKUP(P25,Po_Hauteur,2))</f>
        <v>12</v>
      </c>
      <c r="R25" s="240"/>
      <c r="S25" s="237">
        <f>IF(ISBLANK(R25),"",VLOOKUP(R25,Po_Perche,2))</f>
      </c>
      <c r="T25" s="240"/>
      <c r="U25" s="237">
        <f>IF(ISBLANK(T25),"",VLOOKUP(T25,Po_Poids,2))</f>
      </c>
      <c r="V25" s="370">
        <f t="shared" si="0"/>
        <v>3</v>
      </c>
      <c r="W25" s="192">
        <f t="shared" si="1"/>
        <v>47</v>
      </c>
      <c r="X25" s="238">
        <v>20</v>
      </c>
      <c r="Y25" s="237"/>
      <c r="Z25" s="131">
        <f t="shared" si="2"/>
      </c>
      <c r="AA25" s="130">
        <f t="shared" si="3"/>
      </c>
      <c r="AB25" s="130">
        <f t="shared" si="4"/>
      </c>
      <c r="AC25" s="130">
        <f t="shared" si="5"/>
      </c>
      <c r="AD25" s="130">
        <f t="shared" si="6"/>
      </c>
      <c r="AE25" s="130">
        <f t="shared" si="7"/>
      </c>
      <c r="AF25" s="130">
        <f t="shared" si="8"/>
      </c>
      <c r="AG25" s="130">
        <f t="shared" si="9"/>
      </c>
      <c r="AH25" s="130">
        <f t="shared" si="10"/>
      </c>
      <c r="AI25" s="130">
        <f t="shared" si="11"/>
      </c>
      <c r="AJ25" s="130">
        <f t="shared" si="12"/>
        <v>47</v>
      </c>
      <c r="AK25" s="130">
        <f t="shared" si="13"/>
      </c>
      <c r="AL25" s="130">
        <f t="shared" si="14"/>
      </c>
      <c r="AM25" s="130">
        <f t="shared" si="15"/>
      </c>
      <c r="AN25" s="130">
        <f t="shared" si="16"/>
      </c>
      <c r="AO25" s="130">
        <f t="shared" si="17"/>
      </c>
      <c r="AP25" s="130">
        <f t="shared" si="18"/>
      </c>
      <c r="AQ25" s="130">
        <f t="shared" si="19"/>
      </c>
      <c r="AR25" s="130">
        <f t="shared" si="20"/>
      </c>
      <c r="AS25" s="173">
        <f t="shared" si="21"/>
      </c>
    </row>
    <row r="26" spans="1:45" s="90" customFormat="1" ht="12.75">
      <c r="A26" s="345" t="s">
        <v>198</v>
      </c>
      <c r="B26" s="345" t="s">
        <v>464</v>
      </c>
      <c r="C26" s="348" t="s">
        <v>77</v>
      </c>
      <c r="D26" s="236">
        <v>80</v>
      </c>
      <c r="E26" s="237">
        <f>IF(ISBLANK(D26),"",VLOOKUP(D26,Po_50_m,2))</f>
        <v>19</v>
      </c>
      <c r="F26" s="236"/>
      <c r="G26" s="238">
        <f>IF(ISBLANK(F26),"",VLOOKUP(F26,Po_50_m_H.,2))</f>
      </c>
      <c r="H26" s="239"/>
      <c r="I26" s="238">
        <f>IF(ISBLANK(H26),"",VLOOKUP(H26,Po_1000_m,2))</f>
      </c>
      <c r="J26" s="239">
        <v>6571</v>
      </c>
      <c r="K26" s="237">
        <f>IF(ISBLANK(J26),"",VLOOKUP(J26,Po_1_km_marche,2))</f>
        <v>15</v>
      </c>
      <c r="L26" s="240"/>
      <c r="M26" s="237">
        <f>IF(ISBLANK(L26),"",VLOOKUP(L26,Po_Longueur,2))</f>
      </c>
      <c r="N26" s="240">
        <v>563</v>
      </c>
      <c r="O26" s="237">
        <f>IF(ISBLANK(N26),"",VLOOKUP(N26,Po_Triple_saut,2))</f>
        <v>12</v>
      </c>
      <c r="P26" s="240"/>
      <c r="Q26" s="237">
        <f>IF(ISBLANK(P26),"",VLOOKUP(P26,Po_Hauteur,2))</f>
      </c>
      <c r="R26" s="240"/>
      <c r="S26" s="237">
        <f>IF(ISBLANK(R26),"",VLOOKUP(R26,Po_Perche,2))</f>
      </c>
      <c r="T26" s="240"/>
      <c r="U26" s="237">
        <f>IF(ISBLANK(T26),"",VLOOKUP(T26,Po_Poids,2))</f>
      </c>
      <c r="V26" s="370">
        <f t="shared" si="0"/>
        <v>3</v>
      </c>
      <c r="W26" s="192">
        <f t="shared" si="1"/>
        <v>46</v>
      </c>
      <c r="X26" s="238">
        <v>22</v>
      </c>
      <c r="Y26" s="237"/>
      <c r="Z26" s="131">
        <f t="shared" si="2"/>
      </c>
      <c r="AA26" s="130">
        <f t="shared" si="3"/>
      </c>
      <c r="AB26" s="130">
        <f t="shared" si="4"/>
      </c>
      <c r="AC26" s="130">
        <f t="shared" si="5"/>
      </c>
      <c r="AD26" s="130">
        <f t="shared" si="6"/>
        <v>46</v>
      </c>
      <c r="AE26" s="130">
        <f t="shared" si="7"/>
      </c>
      <c r="AF26" s="130">
        <f t="shared" si="8"/>
      </c>
      <c r="AG26" s="130">
        <f t="shared" si="9"/>
      </c>
      <c r="AH26" s="130">
        <f t="shared" si="10"/>
      </c>
      <c r="AI26" s="130">
        <f t="shared" si="11"/>
      </c>
      <c r="AJ26" s="130">
        <f t="shared" si="12"/>
      </c>
      <c r="AK26" s="130">
        <f t="shared" si="13"/>
      </c>
      <c r="AL26" s="130">
        <f t="shared" si="14"/>
      </c>
      <c r="AM26" s="130">
        <f t="shared" si="15"/>
      </c>
      <c r="AN26" s="130">
        <f t="shared" si="16"/>
      </c>
      <c r="AO26" s="130">
        <f t="shared" si="17"/>
      </c>
      <c r="AP26" s="130">
        <f t="shared" si="18"/>
      </c>
      <c r="AQ26" s="130">
        <f t="shared" si="19"/>
      </c>
      <c r="AR26" s="130">
        <f t="shared" si="20"/>
      </c>
      <c r="AS26" s="173">
        <f t="shared" si="21"/>
      </c>
    </row>
    <row r="27" spans="1:45" s="90" customFormat="1" ht="12.75">
      <c r="A27" s="348" t="s">
        <v>285</v>
      </c>
      <c r="B27" s="348" t="s">
        <v>469</v>
      </c>
      <c r="C27" s="345" t="s">
        <v>64</v>
      </c>
      <c r="D27" s="236"/>
      <c r="E27" s="237">
        <f>IF(ISBLANK(D27),"",VLOOKUP(D27,Po_50_m,2))</f>
      </c>
      <c r="F27" s="236">
        <v>115</v>
      </c>
      <c r="G27" s="238">
        <f>IF(ISBLANK(F27),"",VLOOKUP(F27,Po_50_m_H.,2))</f>
        <v>15</v>
      </c>
      <c r="H27" s="239"/>
      <c r="I27" s="238">
        <f>IF(ISBLANK(H27),"",VLOOKUP(H27,Po_1000_m,2))</f>
      </c>
      <c r="J27" s="239">
        <v>6224</v>
      </c>
      <c r="K27" s="237">
        <f>IF(ISBLANK(J27),"",VLOOKUP(J27,Po_1_km_marche,2))</f>
        <v>18</v>
      </c>
      <c r="L27" s="240"/>
      <c r="M27" s="237">
        <f>IF(ISBLANK(L27),"",VLOOKUP(L27,Po_Longueur,2))</f>
      </c>
      <c r="N27" s="240">
        <v>588</v>
      </c>
      <c r="O27" s="237">
        <f>IF(ISBLANK(N27),"",VLOOKUP(N27,Po_Triple_saut,2))</f>
        <v>13</v>
      </c>
      <c r="P27" s="240"/>
      <c r="Q27" s="237">
        <f>IF(ISBLANK(P27),"",VLOOKUP(P27,Po_Hauteur,2))</f>
      </c>
      <c r="R27" s="240"/>
      <c r="S27" s="237">
        <f>IF(ISBLANK(R27),"",VLOOKUP(R27,Po_Perche,2))</f>
      </c>
      <c r="T27" s="240"/>
      <c r="U27" s="237">
        <f>IF(ISBLANK(T27),"",VLOOKUP(T27,Po_Poids,2))</f>
      </c>
      <c r="V27" s="370">
        <f t="shared" si="0"/>
        <v>3</v>
      </c>
      <c r="W27" s="192">
        <f t="shared" si="1"/>
        <v>46</v>
      </c>
      <c r="X27" s="238">
        <v>22</v>
      </c>
      <c r="Y27" s="237"/>
      <c r="Z27" s="131">
        <f t="shared" si="2"/>
      </c>
      <c r="AA27" s="130">
        <f t="shared" si="3"/>
        <v>46</v>
      </c>
      <c r="AB27" s="130">
        <f t="shared" si="4"/>
      </c>
      <c r="AC27" s="130">
        <f t="shared" si="5"/>
      </c>
      <c r="AD27" s="130">
        <f t="shared" si="6"/>
      </c>
      <c r="AE27" s="130">
        <f t="shared" si="7"/>
      </c>
      <c r="AF27" s="130">
        <f t="shared" si="8"/>
      </c>
      <c r="AG27" s="130">
        <f t="shared" si="9"/>
      </c>
      <c r="AH27" s="130">
        <f t="shared" si="10"/>
      </c>
      <c r="AI27" s="130">
        <f t="shared" si="11"/>
      </c>
      <c r="AJ27" s="130">
        <f t="shared" si="12"/>
      </c>
      <c r="AK27" s="130">
        <f t="shared" si="13"/>
      </c>
      <c r="AL27" s="130">
        <f t="shared" si="14"/>
      </c>
      <c r="AM27" s="130">
        <f t="shared" si="15"/>
      </c>
      <c r="AN27" s="130">
        <f t="shared" si="16"/>
      </c>
      <c r="AO27" s="130">
        <f t="shared" si="17"/>
      </c>
      <c r="AP27" s="130">
        <f t="shared" si="18"/>
      </c>
      <c r="AQ27" s="130">
        <f t="shared" si="19"/>
      </c>
      <c r="AR27" s="130">
        <f t="shared" si="20"/>
      </c>
      <c r="AS27" s="173">
        <f t="shared" si="21"/>
      </c>
    </row>
    <row r="28" spans="1:45" s="90" customFormat="1" ht="12.75">
      <c r="A28" s="329" t="s">
        <v>398</v>
      </c>
      <c r="B28" s="329" t="s">
        <v>399</v>
      </c>
      <c r="C28" s="348" t="s">
        <v>48</v>
      </c>
      <c r="D28" s="236">
        <v>85</v>
      </c>
      <c r="E28" s="237">
        <f>IF(ISBLANK(D28),"",VLOOKUP(D28,Po_50_m,2))</f>
        <v>16</v>
      </c>
      <c r="F28" s="236"/>
      <c r="G28" s="238">
        <f>IF(ISBLANK(F28),"",VLOOKUP(F28,Po_50_m_H.,2))</f>
      </c>
      <c r="H28" s="239"/>
      <c r="I28" s="238">
        <f>IF(ISBLANK(H28),"",VLOOKUP(H28,Po_1000_m,2))</f>
      </c>
      <c r="J28" s="239">
        <v>7104</v>
      </c>
      <c r="K28" s="237">
        <f>IF(ISBLANK(J28),"",VLOOKUP(J28,Po_1_km_marche,2))</f>
        <v>13</v>
      </c>
      <c r="L28" s="240"/>
      <c r="M28" s="237">
        <f>IF(ISBLANK(L28),"",VLOOKUP(L28,Po_Longueur,2))</f>
      </c>
      <c r="N28" s="240">
        <v>676</v>
      </c>
      <c r="O28" s="237">
        <f>IF(ISBLANK(N28),"",VLOOKUP(N28,Po_Triple_saut,2))</f>
        <v>17</v>
      </c>
      <c r="P28" s="240"/>
      <c r="Q28" s="237">
        <f>IF(ISBLANK(P28),"",VLOOKUP(P28,Po_Hauteur,2))</f>
      </c>
      <c r="R28" s="240"/>
      <c r="S28" s="237">
        <f>IF(ISBLANK(R28),"",VLOOKUP(R28,Po_Perche,2))</f>
      </c>
      <c r="T28" s="240"/>
      <c r="U28" s="237">
        <f>IF(ISBLANK(T28),"",VLOOKUP(T28,Po_Poids,2))</f>
      </c>
      <c r="V28" s="370">
        <f t="shared" si="0"/>
        <v>3</v>
      </c>
      <c r="W28" s="192">
        <f t="shared" si="1"/>
        <v>46</v>
      </c>
      <c r="X28" s="238">
        <v>22</v>
      </c>
      <c r="Y28" s="237"/>
      <c r="Z28" s="131">
        <f t="shared" si="2"/>
      </c>
      <c r="AA28" s="130">
        <f t="shared" si="3"/>
      </c>
      <c r="AB28" s="130">
        <f t="shared" si="4"/>
      </c>
      <c r="AC28" s="130">
        <f t="shared" si="5"/>
      </c>
      <c r="AD28" s="130">
        <f t="shared" si="6"/>
      </c>
      <c r="AE28" s="130">
        <f t="shared" si="7"/>
      </c>
      <c r="AF28" s="130">
        <f t="shared" si="8"/>
      </c>
      <c r="AG28" s="130">
        <f t="shared" si="9"/>
      </c>
      <c r="AH28" s="130">
        <f t="shared" si="10"/>
      </c>
      <c r="AI28" s="130">
        <f t="shared" si="11"/>
      </c>
      <c r="AJ28" s="130">
        <f t="shared" si="12"/>
      </c>
      <c r="AK28" s="130">
        <f t="shared" si="13"/>
      </c>
      <c r="AL28" s="130">
        <f t="shared" si="14"/>
      </c>
      <c r="AM28" s="130">
        <f t="shared" si="15"/>
      </c>
      <c r="AN28" s="130">
        <f t="shared" si="16"/>
      </c>
      <c r="AO28" s="130">
        <f t="shared" si="17"/>
        <v>46</v>
      </c>
      <c r="AP28" s="130">
        <f t="shared" si="18"/>
      </c>
      <c r="AQ28" s="130">
        <f t="shared" si="19"/>
      </c>
      <c r="AR28" s="130">
        <f t="shared" si="20"/>
      </c>
      <c r="AS28" s="173">
        <f t="shared" si="21"/>
      </c>
    </row>
    <row r="29" spans="1:45" s="90" customFormat="1" ht="12.75">
      <c r="A29" s="329" t="s">
        <v>396</v>
      </c>
      <c r="B29" s="329" t="s">
        <v>397</v>
      </c>
      <c r="C29" s="348" t="s">
        <v>48</v>
      </c>
      <c r="D29" s="236">
        <v>85</v>
      </c>
      <c r="E29" s="237">
        <f>IF(ISBLANK(D29),"",VLOOKUP(D29,Po_50_m,2))</f>
        <v>16</v>
      </c>
      <c r="F29" s="236"/>
      <c r="G29" s="238">
        <f>IF(ISBLANK(F29),"",VLOOKUP(F29,Po_50_m_H.,2))</f>
      </c>
      <c r="H29" s="239"/>
      <c r="I29" s="238">
        <f>IF(ISBLANK(H29),"",VLOOKUP(H29,Po_1000_m,2))</f>
      </c>
      <c r="J29" s="239">
        <v>6586</v>
      </c>
      <c r="K29" s="237">
        <f>IF(ISBLANK(J29),"",VLOOKUP(J29,Po_1_km_marche,2))</f>
        <v>15</v>
      </c>
      <c r="L29" s="240"/>
      <c r="M29" s="237">
        <f>IF(ISBLANK(L29),"",VLOOKUP(L29,Po_Longueur,2))</f>
      </c>
      <c r="N29" s="240"/>
      <c r="O29" s="237">
        <f>IF(ISBLANK(N29),"",VLOOKUP(N29,Po_Triple_saut,2))</f>
      </c>
      <c r="P29" s="240">
        <v>100</v>
      </c>
      <c r="Q29" s="237">
        <f>IF(ISBLANK(P29),"",VLOOKUP(P29,Po_Hauteur,2))</f>
        <v>14</v>
      </c>
      <c r="R29" s="240"/>
      <c r="S29" s="237">
        <f>IF(ISBLANK(R29),"",VLOOKUP(R29,Po_Perche,2))</f>
      </c>
      <c r="T29" s="240"/>
      <c r="U29" s="237">
        <f>IF(ISBLANK(T29),"",VLOOKUP(T29,Po_Poids,2))</f>
      </c>
      <c r="V29" s="370">
        <f t="shared" si="0"/>
        <v>3</v>
      </c>
      <c r="W29" s="192">
        <f t="shared" si="1"/>
        <v>45</v>
      </c>
      <c r="X29" s="238">
        <v>25</v>
      </c>
      <c r="Y29" s="237"/>
      <c r="Z29" s="131">
        <f t="shared" si="2"/>
      </c>
      <c r="AA29" s="130">
        <f t="shared" si="3"/>
      </c>
      <c r="AB29" s="130">
        <f t="shared" si="4"/>
      </c>
      <c r="AC29" s="130">
        <f t="shared" si="5"/>
      </c>
      <c r="AD29" s="130">
        <f t="shared" si="6"/>
      </c>
      <c r="AE29" s="130">
        <f t="shared" si="7"/>
      </c>
      <c r="AF29" s="130">
        <f t="shared" si="8"/>
      </c>
      <c r="AG29" s="130">
        <f t="shared" si="9"/>
      </c>
      <c r="AH29" s="130">
        <f t="shared" si="10"/>
      </c>
      <c r="AI29" s="130">
        <f t="shared" si="11"/>
      </c>
      <c r="AJ29" s="130">
        <f t="shared" si="12"/>
      </c>
      <c r="AK29" s="130">
        <f t="shared" si="13"/>
      </c>
      <c r="AL29" s="130">
        <f t="shared" si="14"/>
      </c>
      <c r="AM29" s="130">
        <f t="shared" si="15"/>
      </c>
      <c r="AN29" s="130">
        <f t="shared" si="16"/>
      </c>
      <c r="AO29" s="130">
        <f t="shared" si="17"/>
        <v>45</v>
      </c>
      <c r="AP29" s="130">
        <f t="shared" si="18"/>
      </c>
      <c r="AQ29" s="130">
        <f t="shared" si="19"/>
      </c>
      <c r="AR29" s="130">
        <f t="shared" si="20"/>
      </c>
      <c r="AS29" s="173">
        <f t="shared" si="21"/>
      </c>
    </row>
    <row r="30" spans="1:45" s="90" customFormat="1" ht="12.75">
      <c r="A30" s="331" t="s">
        <v>740</v>
      </c>
      <c r="B30" s="331" t="s">
        <v>171</v>
      </c>
      <c r="C30" s="345" t="s">
        <v>78</v>
      </c>
      <c r="D30" s="236">
        <v>87</v>
      </c>
      <c r="E30" s="237">
        <f>IF(ISBLANK(D30),"",VLOOKUP(D30,Po_50_m,2))</f>
        <v>15</v>
      </c>
      <c r="F30" s="236"/>
      <c r="G30" s="238">
        <f>IF(ISBLANK(F30),"",VLOOKUP(F30,Po_50_m_H.,2))</f>
      </c>
      <c r="H30" s="239"/>
      <c r="I30" s="238">
        <f>IF(ISBLANK(H30),"",VLOOKUP(H30,Po_1000_m,2))</f>
      </c>
      <c r="J30" s="239">
        <v>6582</v>
      </c>
      <c r="K30" s="237">
        <f>IF(ISBLANK(J30),"",VLOOKUP(J30,Po_1_km_marche,2))</f>
        <v>15</v>
      </c>
      <c r="L30" s="240"/>
      <c r="M30" s="237">
        <f>IF(ISBLANK(L30),"",VLOOKUP(L30,Po_Longueur,2))</f>
      </c>
      <c r="N30" s="240"/>
      <c r="O30" s="237">
        <f>IF(ISBLANK(N30),"",VLOOKUP(N30,Po_Triple_saut,2))</f>
      </c>
      <c r="P30" s="240"/>
      <c r="Q30" s="237">
        <f>IF(ISBLANK(P30),"",VLOOKUP(P30,Po_Hauteur,2))</f>
      </c>
      <c r="R30" s="240"/>
      <c r="S30" s="237">
        <f>IF(ISBLANK(R30),"",VLOOKUP(R30,Po_Perche,2))</f>
      </c>
      <c r="T30" s="240">
        <v>575</v>
      </c>
      <c r="U30" s="237">
        <f>IF(ISBLANK(T30),"",VLOOKUP(T30,Po_Poids,2))</f>
        <v>15</v>
      </c>
      <c r="V30" s="370">
        <f t="shared" si="0"/>
        <v>3</v>
      </c>
      <c r="W30" s="192">
        <f t="shared" si="1"/>
        <v>45</v>
      </c>
      <c r="X30" s="238">
        <v>25</v>
      </c>
      <c r="Y30" s="237"/>
      <c r="Z30" s="131">
        <f t="shared" si="2"/>
      </c>
      <c r="AA30" s="130">
        <f t="shared" si="3"/>
      </c>
      <c r="AB30" s="130">
        <f t="shared" si="4"/>
      </c>
      <c r="AC30" s="130">
        <f t="shared" si="5"/>
      </c>
      <c r="AD30" s="130">
        <f t="shared" si="6"/>
      </c>
      <c r="AE30" s="130">
        <f t="shared" si="7"/>
      </c>
      <c r="AF30" s="130">
        <f t="shared" si="8"/>
      </c>
      <c r="AG30" s="130">
        <f t="shared" si="9"/>
      </c>
      <c r="AH30" s="130">
        <f t="shared" si="10"/>
      </c>
      <c r="AI30" s="130">
        <f t="shared" si="11"/>
      </c>
      <c r="AJ30" s="130">
        <f t="shared" si="12"/>
      </c>
      <c r="AK30" s="130">
        <f t="shared" si="13"/>
        <v>45</v>
      </c>
      <c r="AL30" s="130">
        <f t="shared" si="14"/>
      </c>
      <c r="AM30" s="130">
        <f t="shared" si="15"/>
      </c>
      <c r="AN30" s="130">
        <f t="shared" si="16"/>
      </c>
      <c r="AO30" s="130">
        <f t="shared" si="17"/>
      </c>
      <c r="AP30" s="130">
        <f t="shared" si="18"/>
      </c>
      <c r="AQ30" s="130">
        <f t="shared" si="19"/>
      </c>
      <c r="AR30" s="130">
        <f t="shared" si="20"/>
      </c>
      <c r="AS30" s="173">
        <f t="shared" si="21"/>
      </c>
    </row>
    <row r="31" spans="1:45" s="235" customFormat="1" ht="12.75">
      <c r="A31" s="332" t="s">
        <v>335</v>
      </c>
      <c r="B31" s="332" t="s">
        <v>148</v>
      </c>
      <c r="C31" s="351" t="s">
        <v>46</v>
      </c>
      <c r="D31" s="236">
        <v>88</v>
      </c>
      <c r="E31" s="237">
        <f>IF(ISBLANK(D31),"",VLOOKUP(D31,Po_50_m,2))</f>
        <v>14</v>
      </c>
      <c r="F31" s="236"/>
      <c r="G31" s="238">
        <f>IF(ISBLANK(F31),"",VLOOKUP(F31,Po_50_m_H.,2))</f>
      </c>
      <c r="H31" s="239"/>
      <c r="I31" s="238">
        <f>IF(ISBLANK(H31),"",VLOOKUP(H31,Po_1000_m,2))</f>
      </c>
      <c r="J31" s="239">
        <v>7222</v>
      </c>
      <c r="K31" s="237">
        <f>IF(ISBLANK(J31),"",VLOOKUP(J31,Po_1_km_marche,2))</f>
        <v>12</v>
      </c>
      <c r="L31" s="240"/>
      <c r="M31" s="237">
        <f>IF(ISBLANK(L31),"",VLOOKUP(L31,Po_Longueur,2))</f>
      </c>
      <c r="N31" s="240">
        <v>681</v>
      </c>
      <c r="O31" s="237">
        <f>IF(ISBLANK(N31),"",VLOOKUP(N31,Po_Triple_saut,2))</f>
        <v>18</v>
      </c>
      <c r="P31" s="240"/>
      <c r="Q31" s="237">
        <f>IF(ISBLANK(P31),"",VLOOKUP(P31,Po_Hauteur,2))</f>
      </c>
      <c r="R31" s="240"/>
      <c r="S31" s="237">
        <f>IF(ISBLANK(R31),"",VLOOKUP(R31,Po_Perche,2))</f>
      </c>
      <c r="T31" s="240"/>
      <c r="U31" s="237">
        <f>IF(ISBLANK(T31),"",VLOOKUP(T31,Po_Poids,2))</f>
      </c>
      <c r="V31" s="370">
        <f t="shared" si="0"/>
        <v>3</v>
      </c>
      <c r="W31" s="192">
        <f t="shared" si="1"/>
        <v>44</v>
      </c>
      <c r="X31" s="238">
        <v>27</v>
      </c>
      <c r="Y31" s="237"/>
      <c r="Z31" s="131">
        <f t="shared" si="2"/>
      </c>
      <c r="AA31" s="130">
        <f t="shared" si="3"/>
      </c>
      <c r="AB31" s="130">
        <f t="shared" si="4"/>
      </c>
      <c r="AC31" s="130">
        <f t="shared" si="5"/>
      </c>
      <c r="AD31" s="130">
        <f t="shared" si="6"/>
      </c>
      <c r="AE31" s="130">
        <f t="shared" si="7"/>
      </c>
      <c r="AF31" s="130">
        <f t="shared" si="8"/>
      </c>
      <c r="AG31" s="130">
        <f t="shared" si="9"/>
      </c>
      <c r="AH31" s="130">
        <f t="shared" si="10"/>
      </c>
      <c r="AI31" s="130">
        <f t="shared" si="11"/>
      </c>
      <c r="AJ31" s="130">
        <f t="shared" si="12"/>
      </c>
      <c r="AK31" s="130">
        <f t="shared" si="13"/>
      </c>
      <c r="AL31" s="130">
        <f t="shared" si="14"/>
      </c>
      <c r="AM31" s="130">
        <f t="shared" si="15"/>
      </c>
      <c r="AN31" s="130">
        <f t="shared" si="16"/>
      </c>
      <c r="AO31" s="130">
        <f t="shared" si="17"/>
      </c>
      <c r="AP31" s="130">
        <f t="shared" si="18"/>
      </c>
      <c r="AQ31" s="130">
        <f t="shared" si="19"/>
        <v>44</v>
      </c>
      <c r="AR31" s="130">
        <f t="shared" si="20"/>
      </c>
      <c r="AS31" s="173">
        <f t="shared" si="21"/>
      </c>
    </row>
    <row r="32" spans="1:45" s="235" customFormat="1" ht="12.75">
      <c r="A32" s="350" t="s">
        <v>476</v>
      </c>
      <c r="B32" s="350" t="s">
        <v>477</v>
      </c>
      <c r="C32" s="350" t="s">
        <v>44</v>
      </c>
      <c r="D32" s="236">
        <v>86</v>
      </c>
      <c r="E32" s="237">
        <f>IF(ISBLANK(D32),"",VLOOKUP(D32,Po_50_m,2))</f>
        <v>15</v>
      </c>
      <c r="F32" s="236"/>
      <c r="G32" s="238">
        <f>IF(ISBLANK(F32),"",VLOOKUP(F32,Po_50_m_H.,2))</f>
      </c>
      <c r="H32" s="239"/>
      <c r="I32" s="238">
        <f>IF(ISBLANK(H32),"",VLOOKUP(H32,Po_1000_m,2))</f>
      </c>
      <c r="J32" s="239">
        <v>7481</v>
      </c>
      <c r="K32" s="237">
        <f>IF(ISBLANK(J32),"",VLOOKUP(J32,Po_1_km_marche,2))</f>
        <v>10</v>
      </c>
      <c r="L32" s="240"/>
      <c r="M32" s="237">
        <f>IF(ISBLANK(L32),"",VLOOKUP(L32,Po_Longueur,2))</f>
      </c>
      <c r="N32" s="240">
        <v>718</v>
      </c>
      <c r="O32" s="237">
        <f>IF(ISBLANK(N32),"",VLOOKUP(N32,Po_Triple_saut,2))</f>
        <v>19</v>
      </c>
      <c r="P32" s="240"/>
      <c r="Q32" s="237">
        <f>IF(ISBLANK(P32),"",VLOOKUP(P32,Po_Hauteur,2))</f>
      </c>
      <c r="R32" s="240"/>
      <c r="S32" s="237">
        <f>IF(ISBLANK(R32),"",VLOOKUP(R32,Po_Perche,2))</f>
      </c>
      <c r="T32" s="240"/>
      <c r="U32" s="237">
        <f>IF(ISBLANK(T32),"",VLOOKUP(T32,Po_Poids,2))</f>
      </c>
      <c r="V32" s="370">
        <f t="shared" si="0"/>
        <v>3</v>
      </c>
      <c r="W32" s="192">
        <f t="shared" si="1"/>
        <v>44</v>
      </c>
      <c r="X32" s="238">
        <v>27</v>
      </c>
      <c r="Y32" s="237"/>
      <c r="Z32" s="131">
        <f t="shared" si="2"/>
      </c>
      <c r="AA32" s="130">
        <f t="shared" si="3"/>
      </c>
      <c r="AB32" s="130">
        <f t="shared" si="4"/>
        <v>44</v>
      </c>
      <c r="AC32" s="130">
        <f t="shared" si="5"/>
      </c>
      <c r="AD32" s="130">
        <f t="shared" si="6"/>
      </c>
      <c r="AE32" s="130">
        <f t="shared" si="7"/>
      </c>
      <c r="AF32" s="130">
        <f t="shared" si="8"/>
      </c>
      <c r="AG32" s="130">
        <f t="shared" si="9"/>
      </c>
      <c r="AH32" s="130">
        <f t="shared" si="10"/>
      </c>
      <c r="AI32" s="130">
        <f t="shared" si="11"/>
      </c>
      <c r="AJ32" s="130">
        <f t="shared" si="12"/>
      </c>
      <c r="AK32" s="130">
        <f t="shared" si="13"/>
      </c>
      <c r="AL32" s="130">
        <f t="shared" si="14"/>
      </c>
      <c r="AM32" s="130">
        <f t="shared" si="15"/>
      </c>
      <c r="AN32" s="130">
        <f t="shared" si="16"/>
      </c>
      <c r="AO32" s="130">
        <f t="shared" si="17"/>
      </c>
      <c r="AP32" s="130">
        <f t="shared" si="18"/>
      </c>
      <c r="AQ32" s="130">
        <f t="shared" si="19"/>
      </c>
      <c r="AR32" s="130">
        <f t="shared" si="20"/>
      </c>
      <c r="AS32" s="173">
        <f t="shared" si="21"/>
      </c>
    </row>
    <row r="33" spans="1:45" s="235" customFormat="1" ht="12.75">
      <c r="A33" s="349" t="s">
        <v>200</v>
      </c>
      <c r="B33" s="349" t="s">
        <v>201</v>
      </c>
      <c r="C33" s="348" t="s">
        <v>63</v>
      </c>
      <c r="D33" s="236">
        <v>82</v>
      </c>
      <c r="E33" s="237">
        <f>IF(ISBLANK(D33),"",VLOOKUP(D33,Po_50_m,2))</f>
        <v>17</v>
      </c>
      <c r="F33" s="236"/>
      <c r="G33" s="238">
        <f>IF(ISBLANK(F33),"",VLOOKUP(F33,Po_50_m_H.,2))</f>
      </c>
      <c r="H33" s="239"/>
      <c r="I33" s="238">
        <f>IF(ISBLANK(H33),"",VLOOKUP(H33,Po_1000_m,2))</f>
      </c>
      <c r="J33" s="239">
        <v>6358</v>
      </c>
      <c r="K33" s="237">
        <f>IF(ISBLANK(J33),"",VLOOKUP(J33,Po_1_km_marche,2))</f>
        <v>17</v>
      </c>
      <c r="L33" s="240"/>
      <c r="M33" s="237">
        <f>IF(ISBLANK(L33),"",VLOOKUP(L33,Po_Longueur,2))</f>
      </c>
      <c r="N33" s="240"/>
      <c r="O33" s="237">
        <f>IF(ISBLANK(N33),"",VLOOKUP(N33,Po_Triple_saut,2))</f>
      </c>
      <c r="P33" s="240"/>
      <c r="Q33" s="237">
        <f>IF(ISBLANK(P33),"",VLOOKUP(P33,Po_Hauteur,2))</f>
      </c>
      <c r="R33" s="240"/>
      <c r="S33" s="237">
        <f>IF(ISBLANK(R33),"",VLOOKUP(R33,Po_Perche,2))</f>
      </c>
      <c r="T33" s="240">
        <v>478</v>
      </c>
      <c r="U33" s="237">
        <f>IF(ISBLANK(T33),"",VLOOKUP(T33,Po_Poids,2))</f>
        <v>10</v>
      </c>
      <c r="V33" s="370">
        <f t="shared" si="0"/>
        <v>3</v>
      </c>
      <c r="W33" s="192">
        <f t="shared" si="1"/>
        <v>44</v>
      </c>
      <c r="X33" s="238">
        <v>27</v>
      </c>
      <c r="Y33" s="237"/>
      <c r="Z33" s="131">
        <f t="shared" si="2"/>
      </c>
      <c r="AA33" s="130">
        <f t="shared" si="3"/>
      </c>
      <c r="AB33" s="130">
        <f t="shared" si="4"/>
      </c>
      <c r="AC33" s="130">
        <f t="shared" si="5"/>
      </c>
      <c r="AD33" s="130">
        <f t="shared" si="6"/>
      </c>
      <c r="AE33" s="130">
        <f t="shared" si="7"/>
      </c>
      <c r="AF33" s="130">
        <f t="shared" si="8"/>
      </c>
      <c r="AG33" s="130">
        <f t="shared" si="9"/>
      </c>
      <c r="AH33" s="130">
        <f t="shared" si="10"/>
      </c>
      <c r="AI33" s="130">
        <f t="shared" si="11"/>
      </c>
      <c r="AJ33" s="130">
        <f t="shared" si="12"/>
      </c>
      <c r="AK33" s="130">
        <f t="shared" si="13"/>
      </c>
      <c r="AL33" s="130">
        <f t="shared" si="14"/>
        <v>44</v>
      </c>
      <c r="AM33" s="130">
        <f t="shared" si="15"/>
      </c>
      <c r="AN33" s="130">
        <f t="shared" si="16"/>
      </c>
      <c r="AO33" s="130">
        <f t="shared" si="17"/>
      </c>
      <c r="AP33" s="130">
        <f t="shared" si="18"/>
      </c>
      <c r="AQ33" s="130">
        <f t="shared" si="19"/>
      </c>
      <c r="AR33" s="130">
        <f t="shared" si="20"/>
      </c>
      <c r="AS33" s="173">
        <f t="shared" si="21"/>
      </c>
    </row>
    <row r="34" spans="1:45" s="235" customFormat="1" ht="12.75">
      <c r="A34" s="345" t="s">
        <v>475</v>
      </c>
      <c r="B34" s="345" t="s">
        <v>302</v>
      </c>
      <c r="C34" s="348" t="s">
        <v>78</v>
      </c>
      <c r="D34" s="236">
        <v>86</v>
      </c>
      <c r="E34" s="237">
        <f>IF(ISBLANK(D34),"",VLOOKUP(D34,Po_50_m,2))</f>
        <v>15</v>
      </c>
      <c r="F34" s="236"/>
      <c r="G34" s="238">
        <f>IF(ISBLANK(F34),"",VLOOKUP(F34,Po_50_m_H.,2))</f>
      </c>
      <c r="H34" s="239"/>
      <c r="I34" s="238">
        <f>IF(ISBLANK(H34),"",VLOOKUP(H34,Po_1000_m,2))</f>
      </c>
      <c r="J34" s="239">
        <v>6578</v>
      </c>
      <c r="K34" s="237">
        <f>IF(ISBLANK(J34),"",VLOOKUP(J34,Po_1_km_marche,2))</f>
        <v>15</v>
      </c>
      <c r="L34" s="240"/>
      <c r="M34" s="237">
        <f>IF(ISBLANK(L34),"",VLOOKUP(L34,Po_Longueur,2))</f>
      </c>
      <c r="N34" s="240"/>
      <c r="O34" s="237">
        <f>IF(ISBLANK(N34),"",VLOOKUP(N34,Po_Triple_saut,2))</f>
      </c>
      <c r="P34" s="240"/>
      <c r="Q34" s="237">
        <f>IF(ISBLANK(P34),"",VLOOKUP(P34,Po_Hauteur,2))</f>
      </c>
      <c r="R34" s="240"/>
      <c r="S34" s="237">
        <f>IF(ISBLANK(R34),"",VLOOKUP(R34,Po_Perche,2))</f>
      </c>
      <c r="T34" s="240">
        <v>558</v>
      </c>
      <c r="U34" s="237">
        <f>IF(ISBLANK(T34),"",VLOOKUP(T34,Po_Poids,2))</f>
        <v>14</v>
      </c>
      <c r="V34" s="370">
        <f t="shared" si="0"/>
        <v>3</v>
      </c>
      <c r="W34" s="192">
        <f t="shared" si="1"/>
        <v>44</v>
      </c>
      <c r="X34" s="238">
        <v>27</v>
      </c>
      <c r="Y34" s="237"/>
      <c r="Z34" s="131">
        <f t="shared" si="2"/>
      </c>
      <c r="AA34" s="130">
        <f t="shared" si="3"/>
      </c>
      <c r="AB34" s="130">
        <f t="shared" si="4"/>
      </c>
      <c r="AC34" s="130">
        <f t="shared" si="5"/>
      </c>
      <c r="AD34" s="130">
        <f t="shared" si="6"/>
      </c>
      <c r="AE34" s="130">
        <f t="shared" si="7"/>
      </c>
      <c r="AF34" s="130">
        <f t="shared" si="8"/>
      </c>
      <c r="AG34" s="130">
        <f t="shared" si="9"/>
      </c>
      <c r="AH34" s="130">
        <f t="shared" si="10"/>
      </c>
      <c r="AI34" s="130">
        <f t="shared" si="11"/>
      </c>
      <c r="AJ34" s="130">
        <f t="shared" si="12"/>
      </c>
      <c r="AK34" s="130">
        <f t="shared" si="13"/>
        <v>44</v>
      </c>
      <c r="AL34" s="130">
        <f t="shared" si="14"/>
      </c>
      <c r="AM34" s="130">
        <f t="shared" si="15"/>
      </c>
      <c r="AN34" s="130">
        <f t="shared" si="16"/>
      </c>
      <c r="AO34" s="130">
        <f t="shared" si="17"/>
      </c>
      <c r="AP34" s="130">
        <f t="shared" si="18"/>
      </c>
      <c r="AQ34" s="130">
        <f t="shared" si="19"/>
      </c>
      <c r="AR34" s="130">
        <f t="shared" si="20"/>
      </c>
      <c r="AS34" s="173">
        <f t="shared" si="21"/>
      </c>
    </row>
    <row r="35" spans="1:45" s="235" customFormat="1" ht="12.75">
      <c r="A35" s="345" t="s">
        <v>295</v>
      </c>
      <c r="B35" s="345" t="s">
        <v>296</v>
      </c>
      <c r="C35" s="348" t="s">
        <v>77</v>
      </c>
      <c r="D35" s="236"/>
      <c r="E35" s="237">
        <f>IF(ISBLANK(D35),"",VLOOKUP(D35,Po_50_m,2))</f>
      </c>
      <c r="F35" s="236">
        <v>115</v>
      </c>
      <c r="G35" s="238">
        <f>IF(ISBLANK(F35),"",VLOOKUP(F35,Po_50_m_H.,2))</f>
        <v>15</v>
      </c>
      <c r="H35" s="239"/>
      <c r="I35" s="238">
        <f>IF(ISBLANK(H35),"",VLOOKUP(H35,Po_1000_m,2))</f>
      </c>
      <c r="J35" s="239">
        <v>6567</v>
      </c>
      <c r="K35" s="237">
        <f>IF(ISBLANK(J35),"",VLOOKUP(J35,Po_1_km_marche,2))</f>
        <v>15</v>
      </c>
      <c r="L35" s="240"/>
      <c r="M35" s="237">
        <f>IF(ISBLANK(L35),"",VLOOKUP(L35,Po_Longueur,2))</f>
      </c>
      <c r="N35" s="240">
        <v>580</v>
      </c>
      <c r="O35" s="237">
        <f>IF(ISBLANK(N35),"",VLOOKUP(N35,Po_Triple_saut,2))</f>
        <v>13</v>
      </c>
      <c r="P35" s="240"/>
      <c r="Q35" s="237">
        <f>IF(ISBLANK(P35),"",VLOOKUP(P35,Po_Hauteur,2))</f>
      </c>
      <c r="R35" s="240"/>
      <c r="S35" s="237">
        <f>IF(ISBLANK(R35),"",VLOOKUP(R35,Po_Perche,2))</f>
      </c>
      <c r="T35" s="240"/>
      <c r="U35" s="237">
        <f>IF(ISBLANK(T35),"",VLOOKUP(T35,Po_Poids,2))</f>
      </c>
      <c r="V35" s="370">
        <f t="shared" si="0"/>
        <v>3</v>
      </c>
      <c r="W35" s="192">
        <f t="shared" si="1"/>
        <v>43</v>
      </c>
      <c r="X35" s="238">
        <v>31</v>
      </c>
      <c r="Y35" s="237"/>
      <c r="Z35" s="131">
        <f t="shared" si="2"/>
      </c>
      <c r="AA35" s="130">
        <f t="shared" si="3"/>
      </c>
      <c r="AB35" s="130">
        <f t="shared" si="4"/>
      </c>
      <c r="AC35" s="130">
        <f t="shared" si="5"/>
      </c>
      <c r="AD35" s="130">
        <f t="shared" si="6"/>
        <v>43</v>
      </c>
      <c r="AE35" s="130">
        <f t="shared" si="7"/>
      </c>
      <c r="AF35" s="130">
        <f t="shared" si="8"/>
      </c>
      <c r="AG35" s="130">
        <f t="shared" si="9"/>
      </c>
      <c r="AH35" s="130">
        <f t="shared" si="10"/>
      </c>
      <c r="AI35" s="130">
        <f t="shared" si="11"/>
      </c>
      <c r="AJ35" s="130">
        <f t="shared" si="12"/>
      </c>
      <c r="AK35" s="130">
        <f t="shared" si="13"/>
      </c>
      <c r="AL35" s="130">
        <f t="shared" si="14"/>
      </c>
      <c r="AM35" s="130">
        <f t="shared" si="15"/>
      </c>
      <c r="AN35" s="130">
        <f t="shared" si="16"/>
      </c>
      <c r="AO35" s="130">
        <f t="shared" si="17"/>
      </c>
      <c r="AP35" s="130">
        <f t="shared" si="18"/>
      </c>
      <c r="AQ35" s="130">
        <f t="shared" si="19"/>
      </c>
      <c r="AR35" s="130">
        <f t="shared" si="20"/>
      </c>
      <c r="AS35" s="173">
        <f t="shared" si="21"/>
      </c>
    </row>
    <row r="36" spans="1:45" s="235" customFormat="1" ht="12.75">
      <c r="A36" s="348" t="s">
        <v>493</v>
      </c>
      <c r="B36" s="348" t="s">
        <v>494</v>
      </c>
      <c r="C36" s="348" t="s">
        <v>74</v>
      </c>
      <c r="D36" s="236"/>
      <c r="E36" s="237">
        <f>IF(ISBLANK(D36),"",VLOOKUP(D36,Po_50_m,2))</f>
      </c>
      <c r="F36" s="236">
        <v>106</v>
      </c>
      <c r="G36" s="238">
        <f>IF(ISBLANK(F36),"",VLOOKUP(F36,Po_50_m_H.,2))</f>
        <v>18</v>
      </c>
      <c r="H36" s="239"/>
      <c r="I36" s="238">
        <f>IF(ISBLANK(H36),"",VLOOKUP(H36,Po_1000_m,2))</f>
      </c>
      <c r="J36" s="239">
        <v>6386</v>
      </c>
      <c r="K36" s="237">
        <f>IF(ISBLANK(J36),"",VLOOKUP(J36,Po_1_km_marche,2))</f>
        <v>17</v>
      </c>
      <c r="L36" s="240"/>
      <c r="M36" s="237">
        <f>IF(ISBLANK(L36),"",VLOOKUP(L36,Po_Longueur,2))</f>
      </c>
      <c r="N36" s="240"/>
      <c r="O36" s="237">
        <f>IF(ISBLANK(N36),"",VLOOKUP(N36,Po_Triple_saut,2))</f>
      </c>
      <c r="P36" s="240"/>
      <c r="Q36" s="237">
        <f>IF(ISBLANK(P36),"",VLOOKUP(P36,Po_Hauteur,2))</f>
      </c>
      <c r="R36" s="240"/>
      <c r="S36" s="237">
        <f>IF(ISBLANK(R36),"",VLOOKUP(R36,Po_Perche,2))</f>
      </c>
      <c r="T36" s="240">
        <v>412</v>
      </c>
      <c r="U36" s="237">
        <f>IF(ISBLANK(T36),"",VLOOKUP(T36,Po_Poids,2))</f>
        <v>7</v>
      </c>
      <c r="V36" s="370">
        <f t="shared" si="0"/>
        <v>3</v>
      </c>
      <c r="W36" s="192">
        <f t="shared" si="1"/>
        <v>42</v>
      </c>
      <c r="X36" s="238">
        <v>32</v>
      </c>
      <c r="Y36" s="237"/>
      <c r="Z36" s="131">
        <f t="shared" si="2"/>
      </c>
      <c r="AA36" s="130">
        <f t="shared" si="3"/>
      </c>
      <c r="AB36" s="130">
        <f t="shared" si="4"/>
      </c>
      <c r="AC36" s="130">
        <f t="shared" si="5"/>
      </c>
      <c r="AD36" s="130">
        <f t="shared" si="6"/>
      </c>
      <c r="AE36" s="130">
        <f t="shared" si="7"/>
      </c>
      <c r="AF36" s="130">
        <f t="shared" si="8"/>
      </c>
      <c r="AG36" s="130">
        <f t="shared" si="9"/>
      </c>
      <c r="AH36" s="130">
        <f t="shared" si="10"/>
      </c>
      <c r="AI36" s="130">
        <f t="shared" si="11"/>
      </c>
      <c r="AJ36" s="130">
        <f t="shared" si="12"/>
        <v>42</v>
      </c>
      <c r="AK36" s="130">
        <f t="shared" si="13"/>
      </c>
      <c r="AL36" s="130">
        <f t="shared" si="14"/>
      </c>
      <c r="AM36" s="130">
        <f t="shared" si="15"/>
      </c>
      <c r="AN36" s="130">
        <f t="shared" si="16"/>
      </c>
      <c r="AO36" s="130">
        <f t="shared" si="17"/>
      </c>
      <c r="AP36" s="130">
        <f t="shared" si="18"/>
      </c>
      <c r="AQ36" s="130">
        <f t="shared" si="19"/>
      </c>
      <c r="AR36" s="130">
        <f t="shared" si="20"/>
      </c>
      <c r="AS36" s="173">
        <f t="shared" si="21"/>
      </c>
    </row>
    <row r="37" spans="1:45" s="235" customFormat="1" ht="12.75">
      <c r="A37" s="345" t="s">
        <v>472</v>
      </c>
      <c r="B37" s="345" t="s">
        <v>473</v>
      </c>
      <c r="C37" s="348" t="s">
        <v>64</v>
      </c>
      <c r="D37" s="236">
        <v>96</v>
      </c>
      <c r="E37" s="237">
        <f>IF(ISBLANK(D37),"",VLOOKUP(D37,Po_50_m,2))</f>
        <v>11</v>
      </c>
      <c r="F37" s="236"/>
      <c r="G37" s="238">
        <f>IF(ISBLANK(F37),"",VLOOKUP(F37,Po_50_m_H.,2))</f>
      </c>
      <c r="H37" s="239"/>
      <c r="I37" s="238">
        <f>IF(ISBLANK(H37),"",VLOOKUP(H37,Po_1000_m,2))</f>
      </c>
      <c r="J37" s="239">
        <v>7049</v>
      </c>
      <c r="K37" s="237">
        <f>IF(ISBLANK(J37),"",VLOOKUP(J37,Po_1_km_marche,2))</f>
        <v>14</v>
      </c>
      <c r="L37" s="240"/>
      <c r="M37" s="237">
        <f>IF(ISBLANK(L37),"",VLOOKUP(L37,Po_Longueur,2))</f>
      </c>
      <c r="N37" s="240">
        <v>665</v>
      </c>
      <c r="O37" s="237">
        <f>IF(ISBLANK(N37),"",VLOOKUP(N37,Po_Triple_saut,2))</f>
        <v>17</v>
      </c>
      <c r="P37" s="240"/>
      <c r="Q37" s="237">
        <f>IF(ISBLANK(P37),"",VLOOKUP(P37,Po_Hauteur,2))</f>
      </c>
      <c r="R37" s="240"/>
      <c r="S37" s="237">
        <f>IF(ISBLANK(R37),"",VLOOKUP(R37,Po_Perche,2))</f>
      </c>
      <c r="T37" s="240"/>
      <c r="U37" s="237">
        <f>IF(ISBLANK(T37),"",VLOOKUP(T37,Po_Poids,2))</f>
      </c>
      <c r="V37" s="370">
        <f aca="true" t="shared" si="22" ref="V37:V69">IF(ISBLANK(C37),"",COUNTA(D37,F37,H37,J37,L37,N37,P37,R37,T37))</f>
        <v>3</v>
      </c>
      <c r="W37" s="192">
        <f aca="true" t="shared" si="23" ref="W37:W69">SUM(U37,S37,Q37,O37,M37,K37,I37,G37,E37)</f>
        <v>42</v>
      </c>
      <c r="X37" s="238">
        <v>32</v>
      </c>
      <c r="Y37" s="237"/>
      <c r="Z37" s="131">
        <f aca="true" t="shared" si="24" ref="Z37:Z69">IF($Z$3&lt;&gt;(C37),"",W37)</f>
      </c>
      <c r="AA37" s="130">
        <f aca="true" t="shared" si="25" ref="AA37:AA69">IF($AA$3&lt;&gt;(C37),"",W37)</f>
        <v>42</v>
      </c>
      <c r="AB37" s="130">
        <f aca="true" t="shared" si="26" ref="AB37:AB69">IF($AB$3&lt;&gt;(C37),"",W37)</f>
      </c>
      <c r="AC37" s="130">
        <f aca="true" t="shared" si="27" ref="AC37:AC69">IF($AC$3&lt;&gt;(C37),"",W37)</f>
      </c>
      <c r="AD37" s="130">
        <f aca="true" t="shared" si="28" ref="AD37:AD69">IF($AD$3&lt;&gt;(C37),"",W37)</f>
      </c>
      <c r="AE37" s="130">
        <f aca="true" t="shared" si="29" ref="AE37:AE69">IF($AE$3&lt;&gt;(C37),"",W37)</f>
      </c>
      <c r="AF37" s="130">
        <f aca="true" t="shared" si="30" ref="AF37:AF69">IF($AF$3&lt;&gt;(C37),"",W37)</f>
      </c>
      <c r="AG37" s="130">
        <f aca="true" t="shared" si="31" ref="AG37:AG69">IF($AG$3&lt;&gt;(C37),"",W37)</f>
      </c>
      <c r="AH37" s="130">
        <f aca="true" t="shared" si="32" ref="AH37:AH69">IF($AH$3&lt;&gt;(C37),"",W37)</f>
      </c>
      <c r="AI37" s="130">
        <f aca="true" t="shared" si="33" ref="AI37:AI69">IF($AI$3&lt;&gt;(C37),"",W37)</f>
      </c>
      <c r="AJ37" s="130">
        <f aca="true" t="shared" si="34" ref="AJ37:AJ69">IF($AJ$3&lt;&gt;(C37),"",W37)</f>
      </c>
      <c r="AK37" s="130">
        <f aca="true" t="shared" si="35" ref="AK37:AK69">IF($AK$3&lt;&gt;(C37),"",W37)</f>
      </c>
      <c r="AL37" s="130">
        <f aca="true" t="shared" si="36" ref="AL37:AL69">IF($AL$3&lt;&gt;(C37),"",W37)</f>
      </c>
      <c r="AM37" s="130">
        <f aca="true" t="shared" si="37" ref="AM37:AM69">IF($AM$3&lt;&gt;(C37),"",W37)</f>
      </c>
      <c r="AN37" s="130">
        <f aca="true" t="shared" si="38" ref="AN37:AN69">IF($AN$3&lt;&gt;(C37),"",W37)</f>
      </c>
      <c r="AO37" s="130">
        <f aca="true" t="shared" si="39" ref="AO37:AO69">IF($AO$3&lt;&gt;(C37),"",W37)</f>
      </c>
      <c r="AP37" s="130">
        <f aca="true" t="shared" si="40" ref="AP37:AP69">IF($AP$3&lt;&gt;(C37),"",W37)</f>
      </c>
      <c r="AQ37" s="130">
        <f aca="true" t="shared" si="41" ref="AQ37:AQ69">IF($AQ$3&lt;&gt;(C37),"",W37)</f>
      </c>
      <c r="AR37" s="130">
        <f aca="true" t="shared" si="42" ref="AR37:AR69">IF($AR$3&lt;&gt;(C37),"",W37)</f>
      </c>
      <c r="AS37" s="173">
        <f aca="true" t="shared" si="43" ref="AS37:AS69">IF($AS$3&lt;&gt;(C37),"",W37)</f>
      </c>
    </row>
    <row r="38" spans="1:45" s="235" customFormat="1" ht="12.75">
      <c r="A38" s="350" t="s">
        <v>479</v>
      </c>
      <c r="B38" s="350" t="s">
        <v>480</v>
      </c>
      <c r="C38" s="350" t="s">
        <v>44</v>
      </c>
      <c r="D38" s="236">
        <v>84</v>
      </c>
      <c r="E38" s="237">
        <f>IF(ISBLANK(D38),"",VLOOKUP(D38,Po_50_m,2))</f>
        <v>16</v>
      </c>
      <c r="F38" s="236"/>
      <c r="G38" s="238">
        <f>IF(ISBLANK(F38),"",VLOOKUP(F38,Po_50_m_H.,2))</f>
      </c>
      <c r="H38" s="239"/>
      <c r="I38" s="238">
        <f>IF(ISBLANK(H38),"",VLOOKUP(H38,Po_1000_m,2))</f>
      </c>
      <c r="J38" s="239">
        <v>7120</v>
      </c>
      <c r="K38" s="237">
        <f>IF(ISBLANK(J38),"",VLOOKUP(J38,Po_1_km_marche,2))</f>
        <v>13</v>
      </c>
      <c r="L38" s="240"/>
      <c r="M38" s="237">
        <f>IF(ISBLANK(L38),"",VLOOKUP(L38,Po_Longueur,2))</f>
      </c>
      <c r="N38" s="240"/>
      <c r="O38" s="237">
        <f>IF(ISBLANK(N38),"",VLOOKUP(N38,Po_Triple_saut,2))</f>
      </c>
      <c r="P38" s="240"/>
      <c r="Q38" s="237">
        <f>IF(ISBLANK(P38),"",VLOOKUP(P38,Po_Hauteur,2))</f>
      </c>
      <c r="R38" s="240"/>
      <c r="S38" s="237">
        <f>IF(ISBLANK(R38),"",VLOOKUP(R38,Po_Perche,2))</f>
      </c>
      <c r="T38" s="240">
        <v>518</v>
      </c>
      <c r="U38" s="237">
        <f>IF(ISBLANK(T38),"",VLOOKUP(T38,Po_Poids,2))</f>
        <v>12</v>
      </c>
      <c r="V38" s="370">
        <f t="shared" si="22"/>
        <v>3</v>
      </c>
      <c r="W38" s="192">
        <f t="shared" si="23"/>
        <v>41</v>
      </c>
      <c r="X38" s="238">
        <v>34</v>
      </c>
      <c r="Y38" s="237"/>
      <c r="Z38" s="131">
        <f t="shared" si="24"/>
      </c>
      <c r="AA38" s="130">
        <f t="shared" si="25"/>
      </c>
      <c r="AB38" s="130">
        <f t="shared" si="26"/>
        <v>41</v>
      </c>
      <c r="AC38" s="130">
        <f t="shared" si="27"/>
      </c>
      <c r="AD38" s="130">
        <f t="shared" si="28"/>
      </c>
      <c r="AE38" s="130">
        <f t="shared" si="29"/>
      </c>
      <c r="AF38" s="130">
        <f t="shared" si="30"/>
      </c>
      <c r="AG38" s="130">
        <f t="shared" si="31"/>
      </c>
      <c r="AH38" s="130">
        <f t="shared" si="32"/>
      </c>
      <c r="AI38" s="130">
        <f t="shared" si="33"/>
      </c>
      <c r="AJ38" s="130">
        <f t="shared" si="34"/>
      </c>
      <c r="AK38" s="130">
        <f t="shared" si="35"/>
      </c>
      <c r="AL38" s="130">
        <f t="shared" si="36"/>
      </c>
      <c r="AM38" s="130">
        <f t="shared" si="37"/>
      </c>
      <c r="AN38" s="130">
        <f t="shared" si="38"/>
      </c>
      <c r="AO38" s="130">
        <f t="shared" si="39"/>
      </c>
      <c r="AP38" s="130">
        <f t="shared" si="40"/>
      </c>
      <c r="AQ38" s="130">
        <f t="shared" si="41"/>
      </c>
      <c r="AR38" s="130">
        <f t="shared" si="42"/>
      </c>
      <c r="AS38" s="173">
        <f t="shared" si="43"/>
      </c>
    </row>
    <row r="39" spans="1:45" s="235" customFormat="1" ht="12.75">
      <c r="A39" s="350" t="s">
        <v>483</v>
      </c>
      <c r="B39" s="350" t="s">
        <v>161</v>
      </c>
      <c r="C39" s="350" t="s">
        <v>44</v>
      </c>
      <c r="D39" s="236">
        <v>87</v>
      </c>
      <c r="E39" s="237">
        <f>IF(ISBLANK(D39),"",VLOOKUP(D39,Po_50_m,2))</f>
        <v>15</v>
      </c>
      <c r="F39" s="236"/>
      <c r="G39" s="238">
        <f>IF(ISBLANK(F39),"",VLOOKUP(F39,Po_50_m_H.,2))</f>
      </c>
      <c r="H39" s="239"/>
      <c r="I39" s="238">
        <f>IF(ISBLANK(H39),"",VLOOKUP(H39,Po_1000_m,2))</f>
      </c>
      <c r="J39" s="239">
        <v>7237</v>
      </c>
      <c r="K39" s="237">
        <f>IF(ISBLANK(J39),"",VLOOKUP(J39,Po_1_km_marche,2))</f>
        <v>12</v>
      </c>
      <c r="L39" s="240"/>
      <c r="M39" s="237">
        <f>IF(ISBLANK(L39),"",VLOOKUP(L39,Po_Longueur,2))</f>
      </c>
      <c r="N39" s="240"/>
      <c r="O39" s="237">
        <f>IF(ISBLANK(N39),"",VLOOKUP(N39,Po_Triple_saut,2))</f>
      </c>
      <c r="P39" s="240"/>
      <c r="Q39" s="237">
        <f>IF(ISBLANK(P39),"",VLOOKUP(P39,Po_Hauteur,2))</f>
      </c>
      <c r="R39" s="240"/>
      <c r="S39" s="237">
        <f>IF(ISBLANK(R39),"",VLOOKUP(R39,Po_Perche,2))</f>
      </c>
      <c r="T39" s="240">
        <v>555</v>
      </c>
      <c r="U39" s="237">
        <f>IF(ISBLANK(T39),"",VLOOKUP(T39,Po_Poids,2))</f>
        <v>14</v>
      </c>
      <c r="V39" s="370">
        <f t="shared" si="22"/>
        <v>3</v>
      </c>
      <c r="W39" s="192">
        <f t="shared" si="23"/>
        <v>41</v>
      </c>
      <c r="X39" s="238">
        <v>34</v>
      </c>
      <c r="Y39" s="237"/>
      <c r="Z39" s="131">
        <f t="shared" si="24"/>
      </c>
      <c r="AA39" s="130">
        <f t="shared" si="25"/>
      </c>
      <c r="AB39" s="130">
        <f t="shared" si="26"/>
        <v>41</v>
      </c>
      <c r="AC39" s="130">
        <f t="shared" si="27"/>
      </c>
      <c r="AD39" s="130">
        <f t="shared" si="28"/>
      </c>
      <c r="AE39" s="130">
        <f t="shared" si="29"/>
      </c>
      <c r="AF39" s="130">
        <f t="shared" si="30"/>
      </c>
      <c r="AG39" s="130">
        <f t="shared" si="31"/>
      </c>
      <c r="AH39" s="130">
        <f t="shared" si="32"/>
      </c>
      <c r="AI39" s="130">
        <f t="shared" si="33"/>
      </c>
      <c r="AJ39" s="130">
        <f t="shared" si="34"/>
      </c>
      <c r="AK39" s="130">
        <f t="shared" si="35"/>
      </c>
      <c r="AL39" s="130">
        <f t="shared" si="36"/>
      </c>
      <c r="AM39" s="130">
        <f t="shared" si="37"/>
      </c>
      <c r="AN39" s="130">
        <f t="shared" si="38"/>
      </c>
      <c r="AO39" s="130">
        <f t="shared" si="39"/>
      </c>
      <c r="AP39" s="130">
        <f t="shared" si="40"/>
      </c>
      <c r="AQ39" s="130">
        <f t="shared" si="41"/>
      </c>
      <c r="AR39" s="130">
        <f t="shared" si="42"/>
      </c>
      <c r="AS39" s="173">
        <f t="shared" si="43"/>
      </c>
    </row>
    <row r="40" spans="1:45" s="235" customFormat="1" ht="12.75">
      <c r="A40" s="329" t="s">
        <v>391</v>
      </c>
      <c r="B40" s="329" t="s">
        <v>392</v>
      </c>
      <c r="C40" s="348" t="s">
        <v>48</v>
      </c>
      <c r="D40" s="236">
        <v>94</v>
      </c>
      <c r="E40" s="237">
        <f>IF(ISBLANK(D40),"",VLOOKUP(D40,Po_50_m,2))</f>
        <v>12</v>
      </c>
      <c r="F40" s="236"/>
      <c r="G40" s="238">
        <f>IF(ISBLANK(F40),"",VLOOKUP(F40,Po_50_m_H.,2))</f>
      </c>
      <c r="H40" s="239"/>
      <c r="I40" s="238">
        <f>IF(ISBLANK(H40),"",VLOOKUP(H40,Po_1000_m,2))</f>
      </c>
      <c r="J40" s="239">
        <v>6053</v>
      </c>
      <c r="K40" s="237">
        <f>IF(ISBLANK(J40),"",VLOOKUP(J40,Po_1_km_marche,2))</f>
        <v>20</v>
      </c>
      <c r="L40" s="240"/>
      <c r="M40" s="237">
        <f>IF(ISBLANK(L40),"",VLOOKUP(L40,Po_Longueur,2))</f>
      </c>
      <c r="N40" s="240"/>
      <c r="O40" s="237">
        <f>IF(ISBLANK(N40),"",VLOOKUP(N40,Po_Triple_saut,2))</f>
      </c>
      <c r="P40" s="240"/>
      <c r="Q40" s="237">
        <f>IF(ISBLANK(P40),"",VLOOKUP(P40,Po_Hauteur,2))</f>
      </c>
      <c r="R40" s="240"/>
      <c r="S40" s="237">
        <f>IF(ISBLANK(R40),"",VLOOKUP(R40,Po_Perche,2))</f>
      </c>
      <c r="T40" s="240">
        <v>453</v>
      </c>
      <c r="U40" s="237">
        <f>IF(ISBLANK(T40),"",VLOOKUP(T40,Po_Poids,2))</f>
        <v>9</v>
      </c>
      <c r="V40" s="370">
        <f t="shared" si="22"/>
        <v>3</v>
      </c>
      <c r="W40" s="192">
        <f t="shared" si="23"/>
        <v>41</v>
      </c>
      <c r="X40" s="238">
        <v>34</v>
      </c>
      <c r="Y40" s="237"/>
      <c r="Z40" s="131">
        <f t="shared" si="24"/>
      </c>
      <c r="AA40" s="130">
        <f t="shared" si="25"/>
      </c>
      <c r="AB40" s="130">
        <f t="shared" si="26"/>
      </c>
      <c r="AC40" s="130">
        <f t="shared" si="27"/>
      </c>
      <c r="AD40" s="130">
        <f t="shared" si="28"/>
      </c>
      <c r="AE40" s="130">
        <f t="shared" si="29"/>
      </c>
      <c r="AF40" s="130">
        <f t="shared" si="30"/>
      </c>
      <c r="AG40" s="130">
        <f t="shared" si="31"/>
      </c>
      <c r="AH40" s="130">
        <f t="shared" si="32"/>
      </c>
      <c r="AI40" s="130">
        <f t="shared" si="33"/>
      </c>
      <c r="AJ40" s="130">
        <f t="shared" si="34"/>
      </c>
      <c r="AK40" s="130">
        <f t="shared" si="35"/>
      </c>
      <c r="AL40" s="130">
        <f t="shared" si="36"/>
      </c>
      <c r="AM40" s="130">
        <f t="shared" si="37"/>
      </c>
      <c r="AN40" s="130">
        <f t="shared" si="38"/>
      </c>
      <c r="AO40" s="130">
        <f t="shared" si="39"/>
        <v>41</v>
      </c>
      <c r="AP40" s="130">
        <f t="shared" si="40"/>
      </c>
      <c r="AQ40" s="130">
        <f t="shared" si="41"/>
      </c>
      <c r="AR40" s="130">
        <f t="shared" si="42"/>
      </c>
      <c r="AS40" s="173">
        <f t="shared" si="43"/>
      </c>
    </row>
    <row r="41" spans="1:45" s="235" customFormat="1" ht="12.75">
      <c r="A41" s="345" t="s">
        <v>290</v>
      </c>
      <c r="B41" s="345" t="s">
        <v>281</v>
      </c>
      <c r="C41" s="348" t="s">
        <v>64</v>
      </c>
      <c r="D41" s="236">
        <v>95</v>
      </c>
      <c r="E41" s="237">
        <f>IF(ISBLANK(D41),"",VLOOKUP(D41,Po_50_m,2))</f>
        <v>11</v>
      </c>
      <c r="F41" s="236"/>
      <c r="G41" s="238">
        <f>IF(ISBLANK(F41),"",VLOOKUP(F41,Po_50_m_H.,2))</f>
      </c>
      <c r="H41" s="239"/>
      <c r="I41" s="238">
        <f>IF(ISBLANK(H41),"",VLOOKUP(H41,Po_1000_m,2))</f>
      </c>
      <c r="J41" s="239">
        <v>6543</v>
      </c>
      <c r="K41" s="237">
        <f>IF(ISBLANK(J41),"",VLOOKUP(J41,Po_1_km_marche,2))</f>
        <v>15</v>
      </c>
      <c r="L41" s="240"/>
      <c r="M41" s="237">
        <f>IF(ISBLANK(L41),"",VLOOKUP(L41,Po_Longueur,2))</f>
      </c>
      <c r="N41" s="240">
        <v>630</v>
      </c>
      <c r="O41" s="237">
        <f>IF(ISBLANK(N41),"",VLOOKUP(N41,Po_Triple_saut,2))</f>
        <v>15</v>
      </c>
      <c r="P41" s="240"/>
      <c r="Q41" s="237">
        <f>IF(ISBLANK(P41),"",VLOOKUP(P41,Po_Hauteur,2))</f>
      </c>
      <c r="R41" s="240"/>
      <c r="S41" s="237">
        <f>IF(ISBLANK(R41),"",VLOOKUP(R41,Po_Perche,2))</f>
      </c>
      <c r="T41" s="240"/>
      <c r="U41" s="237">
        <f>IF(ISBLANK(T41),"",VLOOKUP(T41,Po_Poids,2))</f>
      </c>
      <c r="V41" s="370">
        <f t="shared" si="22"/>
        <v>3</v>
      </c>
      <c r="W41" s="192">
        <f t="shared" si="23"/>
        <v>41</v>
      </c>
      <c r="X41" s="238">
        <v>34</v>
      </c>
      <c r="Y41" s="237"/>
      <c r="Z41" s="131">
        <f t="shared" si="24"/>
      </c>
      <c r="AA41" s="130">
        <f t="shared" si="25"/>
        <v>41</v>
      </c>
      <c r="AB41" s="130">
        <f t="shared" si="26"/>
      </c>
      <c r="AC41" s="130">
        <f t="shared" si="27"/>
      </c>
      <c r="AD41" s="130">
        <f t="shared" si="28"/>
      </c>
      <c r="AE41" s="130">
        <f t="shared" si="29"/>
      </c>
      <c r="AF41" s="130">
        <f t="shared" si="30"/>
      </c>
      <c r="AG41" s="130">
        <f t="shared" si="31"/>
      </c>
      <c r="AH41" s="130">
        <f t="shared" si="32"/>
      </c>
      <c r="AI41" s="130">
        <f t="shared" si="33"/>
      </c>
      <c r="AJ41" s="130">
        <f t="shared" si="34"/>
      </c>
      <c r="AK41" s="130">
        <f t="shared" si="35"/>
      </c>
      <c r="AL41" s="130">
        <f t="shared" si="36"/>
      </c>
      <c r="AM41" s="130">
        <f t="shared" si="37"/>
      </c>
      <c r="AN41" s="130">
        <f t="shared" si="38"/>
      </c>
      <c r="AO41" s="130">
        <f t="shared" si="39"/>
      </c>
      <c r="AP41" s="130">
        <f t="shared" si="40"/>
      </c>
      <c r="AQ41" s="130">
        <f t="shared" si="41"/>
      </c>
      <c r="AR41" s="130">
        <f t="shared" si="42"/>
      </c>
      <c r="AS41" s="173">
        <f t="shared" si="43"/>
      </c>
    </row>
    <row r="42" spans="1:45" s="235" customFormat="1" ht="12.75">
      <c r="A42" s="349" t="s">
        <v>486</v>
      </c>
      <c r="B42" s="349" t="s">
        <v>91</v>
      </c>
      <c r="C42" s="348" t="s">
        <v>45</v>
      </c>
      <c r="D42" s="236"/>
      <c r="E42" s="237">
        <f>IF(ISBLANK(D42),"",VLOOKUP(D42,Po_50_m,2))</f>
      </c>
      <c r="F42" s="236">
        <v>108</v>
      </c>
      <c r="G42" s="238">
        <f>IF(ISBLANK(F42),"",VLOOKUP(F42,Po_50_m_H.,2))</f>
        <v>17</v>
      </c>
      <c r="H42" s="239"/>
      <c r="I42" s="238">
        <f>IF(ISBLANK(H42),"",VLOOKUP(H42,Po_1000_m,2))</f>
      </c>
      <c r="J42" s="239">
        <v>6570</v>
      </c>
      <c r="K42" s="237">
        <f>IF(ISBLANK(J42),"",VLOOKUP(J42,Po_1_km_marche,2))</f>
        <v>15</v>
      </c>
      <c r="L42" s="240"/>
      <c r="M42" s="237">
        <f>IF(ISBLANK(L42),"",VLOOKUP(L42,Po_Longueur,2))</f>
      </c>
      <c r="N42" s="240"/>
      <c r="O42" s="237">
        <f>IF(ISBLANK(N42),"",VLOOKUP(N42,Po_Triple_saut,2))</f>
      </c>
      <c r="P42" s="240"/>
      <c r="Q42" s="237">
        <f>IF(ISBLANK(P42),"",VLOOKUP(P42,Po_Hauteur,2))</f>
      </c>
      <c r="R42" s="240"/>
      <c r="S42" s="237">
        <f>IF(ISBLANK(R42),"",VLOOKUP(R42,Po_Perche,2))</f>
      </c>
      <c r="T42" s="240">
        <v>454</v>
      </c>
      <c r="U42" s="237">
        <f>IF(ISBLANK(T42),"",VLOOKUP(T42,Po_Poids,2))</f>
        <v>9</v>
      </c>
      <c r="V42" s="370">
        <f t="shared" si="22"/>
        <v>3</v>
      </c>
      <c r="W42" s="192">
        <f t="shared" si="23"/>
        <v>41</v>
      </c>
      <c r="X42" s="238">
        <v>34</v>
      </c>
      <c r="Y42" s="237"/>
      <c r="Z42" s="131">
        <f t="shared" si="24"/>
      </c>
      <c r="AA42" s="130">
        <f t="shared" si="25"/>
      </c>
      <c r="AB42" s="130">
        <f t="shared" si="26"/>
      </c>
      <c r="AC42" s="130">
        <f t="shared" si="27"/>
      </c>
      <c r="AD42" s="130">
        <f t="shared" si="28"/>
      </c>
      <c r="AE42" s="130">
        <f t="shared" si="29"/>
      </c>
      <c r="AF42" s="130">
        <f t="shared" si="30"/>
      </c>
      <c r="AG42" s="130">
        <f t="shared" si="31"/>
      </c>
      <c r="AH42" s="130">
        <f t="shared" si="32"/>
      </c>
      <c r="AI42" s="130">
        <f t="shared" si="33"/>
      </c>
      <c r="AJ42" s="130">
        <f t="shared" si="34"/>
      </c>
      <c r="AK42" s="130">
        <f t="shared" si="35"/>
      </c>
      <c r="AL42" s="130">
        <f t="shared" si="36"/>
      </c>
      <c r="AM42" s="130">
        <f t="shared" si="37"/>
      </c>
      <c r="AN42" s="130">
        <f t="shared" si="38"/>
        <v>41</v>
      </c>
      <c r="AO42" s="130">
        <f t="shared" si="39"/>
      </c>
      <c r="AP42" s="130">
        <f t="shared" si="40"/>
      </c>
      <c r="AQ42" s="130">
        <f t="shared" si="41"/>
      </c>
      <c r="AR42" s="130">
        <f t="shared" si="42"/>
      </c>
      <c r="AS42" s="173">
        <f t="shared" si="43"/>
      </c>
    </row>
    <row r="43" spans="1:45" s="235" customFormat="1" ht="12.75">
      <c r="A43" s="330" t="s">
        <v>351</v>
      </c>
      <c r="B43" s="330" t="s">
        <v>741</v>
      </c>
      <c r="C43" s="348" t="s">
        <v>74</v>
      </c>
      <c r="D43" s="236"/>
      <c r="E43" s="237">
        <f>IF(ISBLANK(D43),"",VLOOKUP(D43,Po_50_m,2))</f>
      </c>
      <c r="F43" s="236">
        <v>109</v>
      </c>
      <c r="G43" s="238">
        <f>IF(ISBLANK(F43),"",VLOOKUP(F43,Po_50_m_H.,2))</f>
        <v>17</v>
      </c>
      <c r="H43" s="239"/>
      <c r="I43" s="238">
        <f>IF(ISBLANK(H43),"",VLOOKUP(H43,Po_1000_m,2))</f>
      </c>
      <c r="J43" s="239">
        <v>7016</v>
      </c>
      <c r="K43" s="237">
        <f>IF(ISBLANK(J43),"",VLOOKUP(J43,Po_1_km_marche,2))</f>
        <v>14</v>
      </c>
      <c r="L43" s="240"/>
      <c r="M43" s="237">
        <f>IF(ISBLANK(L43),"",VLOOKUP(L43,Po_Longueur,2))</f>
      </c>
      <c r="N43" s="240"/>
      <c r="O43" s="237">
        <f>IF(ISBLANK(N43),"",VLOOKUP(N43,Po_Triple_saut,2))</f>
      </c>
      <c r="P43" s="240"/>
      <c r="Q43" s="237">
        <f>IF(ISBLANK(P43),"",VLOOKUP(P43,Po_Hauteur,2))</f>
      </c>
      <c r="R43" s="240"/>
      <c r="S43" s="237">
        <f>IF(ISBLANK(R43),"",VLOOKUP(R43,Po_Perche,2))</f>
      </c>
      <c r="T43" s="240">
        <v>440</v>
      </c>
      <c r="U43" s="237">
        <f>IF(ISBLANK(T43),"",VLOOKUP(T43,Po_Poids,2))</f>
        <v>9</v>
      </c>
      <c r="V43" s="370">
        <f t="shared" si="22"/>
        <v>3</v>
      </c>
      <c r="W43" s="192">
        <f t="shared" si="23"/>
        <v>40</v>
      </c>
      <c r="X43" s="238">
        <v>39</v>
      </c>
      <c r="Y43" s="237"/>
      <c r="Z43" s="131">
        <f t="shared" si="24"/>
      </c>
      <c r="AA43" s="130">
        <f t="shared" si="25"/>
      </c>
      <c r="AB43" s="130">
        <f t="shared" si="26"/>
      </c>
      <c r="AC43" s="130">
        <f t="shared" si="27"/>
      </c>
      <c r="AD43" s="130">
        <f t="shared" si="28"/>
      </c>
      <c r="AE43" s="130">
        <f t="shared" si="29"/>
      </c>
      <c r="AF43" s="130">
        <f t="shared" si="30"/>
      </c>
      <c r="AG43" s="130">
        <f t="shared" si="31"/>
      </c>
      <c r="AH43" s="130">
        <f t="shared" si="32"/>
      </c>
      <c r="AI43" s="130">
        <f t="shared" si="33"/>
      </c>
      <c r="AJ43" s="130">
        <f t="shared" si="34"/>
        <v>40</v>
      </c>
      <c r="AK43" s="130">
        <f t="shared" si="35"/>
      </c>
      <c r="AL43" s="130">
        <f t="shared" si="36"/>
      </c>
      <c r="AM43" s="130">
        <f t="shared" si="37"/>
      </c>
      <c r="AN43" s="130">
        <f t="shared" si="38"/>
      </c>
      <c r="AO43" s="130">
        <f t="shared" si="39"/>
      </c>
      <c r="AP43" s="130">
        <f t="shared" si="40"/>
      </c>
      <c r="AQ43" s="130">
        <f t="shared" si="41"/>
      </c>
      <c r="AR43" s="130">
        <f t="shared" si="42"/>
      </c>
      <c r="AS43" s="173">
        <f t="shared" si="43"/>
      </c>
    </row>
    <row r="44" spans="1:45" s="235" customFormat="1" ht="12.75">
      <c r="A44" s="329" t="s">
        <v>104</v>
      </c>
      <c r="B44" s="329" t="s">
        <v>389</v>
      </c>
      <c r="C44" s="348" t="s">
        <v>48</v>
      </c>
      <c r="D44" s="236">
        <v>87</v>
      </c>
      <c r="E44" s="237">
        <f>IF(ISBLANK(D44),"",VLOOKUP(D44,Po_50_m,2))</f>
        <v>15</v>
      </c>
      <c r="F44" s="236"/>
      <c r="G44" s="238">
        <f>IF(ISBLANK(F44),"",VLOOKUP(F44,Po_50_m_H.,2))</f>
      </c>
      <c r="H44" s="239"/>
      <c r="I44" s="238">
        <f>IF(ISBLANK(H44),"",VLOOKUP(H44,Po_1000_m,2))</f>
      </c>
      <c r="J44" s="239">
        <v>6398</v>
      </c>
      <c r="K44" s="237">
        <f>IF(ISBLANK(J44),"",VLOOKUP(J44,Po_1_km_marche,2))</f>
        <v>17</v>
      </c>
      <c r="L44" s="240"/>
      <c r="M44" s="237">
        <f>IF(ISBLANK(L44),"",VLOOKUP(L44,Po_Longueur,2))</f>
      </c>
      <c r="N44" s="240"/>
      <c r="O44" s="237">
        <f>IF(ISBLANK(N44),"",VLOOKUP(N44,Po_Triple_saut,2))</f>
      </c>
      <c r="P44" s="240"/>
      <c r="Q44" s="237">
        <f>IF(ISBLANK(P44),"",VLOOKUP(P44,Po_Hauteur,2))</f>
      </c>
      <c r="R44" s="240"/>
      <c r="S44" s="237">
        <f>IF(ISBLANK(R44),"",VLOOKUP(R44,Po_Perche,2))</f>
      </c>
      <c r="T44" s="240">
        <v>439</v>
      </c>
      <c r="U44" s="237">
        <f>IF(ISBLANK(T44),"",VLOOKUP(T44,Po_Poids,2))</f>
        <v>8</v>
      </c>
      <c r="V44" s="370">
        <f t="shared" si="22"/>
        <v>3</v>
      </c>
      <c r="W44" s="192">
        <f t="shared" si="23"/>
        <v>40</v>
      </c>
      <c r="X44" s="238">
        <v>39</v>
      </c>
      <c r="Y44" s="237"/>
      <c r="Z44" s="131">
        <f t="shared" si="24"/>
      </c>
      <c r="AA44" s="130">
        <f t="shared" si="25"/>
      </c>
      <c r="AB44" s="130">
        <f t="shared" si="26"/>
      </c>
      <c r="AC44" s="130">
        <f t="shared" si="27"/>
      </c>
      <c r="AD44" s="130">
        <f t="shared" si="28"/>
      </c>
      <c r="AE44" s="130">
        <f t="shared" si="29"/>
      </c>
      <c r="AF44" s="130">
        <f t="shared" si="30"/>
      </c>
      <c r="AG44" s="130">
        <f t="shared" si="31"/>
      </c>
      <c r="AH44" s="130">
        <f t="shared" si="32"/>
      </c>
      <c r="AI44" s="130">
        <f t="shared" si="33"/>
      </c>
      <c r="AJ44" s="130">
        <f t="shared" si="34"/>
      </c>
      <c r="AK44" s="130">
        <f t="shared" si="35"/>
      </c>
      <c r="AL44" s="130">
        <f t="shared" si="36"/>
      </c>
      <c r="AM44" s="130">
        <f t="shared" si="37"/>
      </c>
      <c r="AN44" s="130">
        <f t="shared" si="38"/>
      </c>
      <c r="AO44" s="130">
        <f t="shared" si="39"/>
        <v>40</v>
      </c>
      <c r="AP44" s="130">
        <f t="shared" si="40"/>
      </c>
      <c r="AQ44" s="130">
        <f t="shared" si="41"/>
      </c>
      <c r="AR44" s="130">
        <f t="shared" si="42"/>
      </c>
      <c r="AS44" s="173">
        <f t="shared" si="43"/>
      </c>
    </row>
    <row r="45" spans="1:45" s="235" customFormat="1" ht="12.75">
      <c r="A45" s="329" t="s">
        <v>394</v>
      </c>
      <c r="B45" s="329" t="s">
        <v>395</v>
      </c>
      <c r="C45" s="348" t="s">
        <v>48</v>
      </c>
      <c r="D45" s="236">
        <v>100</v>
      </c>
      <c r="E45" s="237">
        <f>IF(ISBLANK(D45),"",VLOOKUP(D45,Po_50_m,2))</f>
        <v>10</v>
      </c>
      <c r="F45" s="236"/>
      <c r="G45" s="238">
        <f>IF(ISBLANK(F45),"",VLOOKUP(F45,Po_50_m_H.,2))</f>
      </c>
      <c r="H45" s="239"/>
      <c r="I45" s="238">
        <f>IF(ISBLANK(H45),"",VLOOKUP(H45,Po_1000_m,2))</f>
      </c>
      <c r="J45" s="239">
        <v>6461</v>
      </c>
      <c r="K45" s="237">
        <f>IF(ISBLANK(J45),"",VLOOKUP(J45,Po_1_km_marche,2))</f>
        <v>16</v>
      </c>
      <c r="L45" s="240"/>
      <c r="M45" s="237">
        <f>IF(ISBLANK(L45),"",VLOOKUP(L45,Po_Longueur,2))</f>
      </c>
      <c r="N45" s="240"/>
      <c r="O45" s="237">
        <f>IF(ISBLANK(N45),"",VLOOKUP(N45,Po_Triple_saut,2))</f>
      </c>
      <c r="P45" s="240"/>
      <c r="Q45" s="237">
        <f>IF(ISBLANK(P45),"",VLOOKUP(P45,Po_Hauteur,2))</f>
      </c>
      <c r="R45" s="240"/>
      <c r="S45" s="237">
        <f>IF(ISBLANK(R45),"",VLOOKUP(R45,Po_Perche,2))</f>
      </c>
      <c r="T45" s="240">
        <v>545</v>
      </c>
      <c r="U45" s="237">
        <f>IF(ISBLANK(T45),"",VLOOKUP(T45,Po_Poids,2))</f>
        <v>14</v>
      </c>
      <c r="V45" s="370">
        <f t="shared" si="22"/>
        <v>3</v>
      </c>
      <c r="W45" s="192">
        <f t="shared" si="23"/>
        <v>40</v>
      </c>
      <c r="X45" s="238">
        <v>39</v>
      </c>
      <c r="Y45" s="237"/>
      <c r="Z45" s="131">
        <f t="shared" si="24"/>
      </c>
      <c r="AA45" s="130">
        <f t="shared" si="25"/>
      </c>
      <c r="AB45" s="130">
        <f t="shared" si="26"/>
      </c>
      <c r="AC45" s="130">
        <f t="shared" si="27"/>
      </c>
      <c r="AD45" s="130">
        <f t="shared" si="28"/>
      </c>
      <c r="AE45" s="130">
        <f t="shared" si="29"/>
      </c>
      <c r="AF45" s="130">
        <f t="shared" si="30"/>
      </c>
      <c r="AG45" s="130">
        <f t="shared" si="31"/>
      </c>
      <c r="AH45" s="130">
        <f t="shared" si="32"/>
      </c>
      <c r="AI45" s="130">
        <f t="shared" si="33"/>
      </c>
      <c r="AJ45" s="130">
        <f t="shared" si="34"/>
      </c>
      <c r="AK45" s="130">
        <f t="shared" si="35"/>
      </c>
      <c r="AL45" s="130">
        <f t="shared" si="36"/>
      </c>
      <c r="AM45" s="130">
        <f t="shared" si="37"/>
      </c>
      <c r="AN45" s="130">
        <f t="shared" si="38"/>
      </c>
      <c r="AO45" s="130">
        <f t="shared" si="39"/>
        <v>40</v>
      </c>
      <c r="AP45" s="130">
        <f t="shared" si="40"/>
      </c>
      <c r="AQ45" s="130">
        <f t="shared" si="41"/>
      </c>
      <c r="AR45" s="130">
        <f t="shared" si="42"/>
      </c>
      <c r="AS45" s="173">
        <f t="shared" si="43"/>
      </c>
    </row>
    <row r="46" spans="1:45" s="235" customFormat="1" ht="12.75">
      <c r="A46" s="331" t="s">
        <v>446</v>
      </c>
      <c r="B46" s="331" t="s">
        <v>102</v>
      </c>
      <c r="C46" s="345" t="s">
        <v>78</v>
      </c>
      <c r="D46" s="236"/>
      <c r="E46" s="237">
        <f>IF(ISBLANK(D46),"",VLOOKUP(D46,Po_50_m,2))</f>
      </c>
      <c r="F46" s="236">
        <v>108</v>
      </c>
      <c r="G46" s="238">
        <f>IF(ISBLANK(F46),"",VLOOKUP(F46,Po_50_m_H.,2))</f>
        <v>17</v>
      </c>
      <c r="H46" s="239"/>
      <c r="I46" s="238">
        <f>IF(ISBLANK(H46),"",VLOOKUP(H46,Po_1000_m,2))</f>
      </c>
      <c r="J46" s="239">
        <v>7240</v>
      </c>
      <c r="K46" s="237">
        <f>IF(ISBLANK(J46),"",VLOOKUP(J46,Po_1_km_marche,2))</f>
        <v>12</v>
      </c>
      <c r="L46" s="240"/>
      <c r="M46" s="237">
        <f>IF(ISBLANK(L46),"",VLOOKUP(L46,Po_Longueur,2))</f>
      </c>
      <c r="N46" s="240"/>
      <c r="O46" s="237">
        <f>IF(ISBLANK(N46),"",VLOOKUP(N46,Po_Triple_saut,2))</f>
      </c>
      <c r="P46" s="240"/>
      <c r="Q46" s="237">
        <f>IF(ISBLANK(P46),"",VLOOKUP(P46,Po_Hauteur,2))</f>
      </c>
      <c r="R46" s="240"/>
      <c r="S46" s="237">
        <f>IF(ISBLANK(R46),"",VLOOKUP(R46,Po_Perche,2))</f>
      </c>
      <c r="T46" s="240">
        <v>492</v>
      </c>
      <c r="U46" s="237">
        <f>IF(ISBLANK(T46),"",VLOOKUP(T46,Po_Poids,2))</f>
        <v>11</v>
      </c>
      <c r="V46" s="370">
        <f t="shared" si="22"/>
        <v>3</v>
      </c>
      <c r="W46" s="192">
        <f t="shared" si="23"/>
        <v>40</v>
      </c>
      <c r="X46" s="238">
        <v>39</v>
      </c>
      <c r="Y46" s="237"/>
      <c r="Z46" s="131">
        <f t="shared" si="24"/>
      </c>
      <c r="AA46" s="130">
        <f t="shared" si="25"/>
      </c>
      <c r="AB46" s="130">
        <f t="shared" si="26"/>
      </c>
      <c r="AC46" s="130">
        <f t="shared" si="27"/>
      </c>
      <c r="AD46" s="130">
        <f t="shared" si="28"/>
      </c>
      <c r="AE46" s="130">
        <f t="shared" si="29"/>
      </c>
      <c r="AF46" s="130">
        <f t="shared" si="30"/>
      </c>
      <c r="AG46" s="130">
        <f t="shared" si="31"/>
      </c>
      <c r="AH46" s="130">
        <f t="shared" si="32"/>
      </c>
      <c r="AI46" s="130">
        <f t="shared" si="33"/>
      </c>
      <c r="AJ46" s="130">
        <f t="shared" si="34"/>
      </c>
      <c r="AK46" s="130">
        <f t="shared" si="35"/>
        <v>40</v>
      </c>
      <c r="AL46" s="130">
        <f t="shared" si="36"/>
      </c>
      <c r="AM46" s="130">
        <f t="shared" si="37"/>
      </c>
      <c r="AN46" s="130">
        <f t="shared" si="38"/>
      </c>
      <c r="AO46" s="130">
        <f t="shared" si="39"/>
      </c>
      <c r="AP46" s="130">
        <f t="shared" si="40"/>
      </c>
      <c r="AQ46" s="130">
        <f t="shared" si="41"/>
      </c>
      <c r="AR46" s="130">
        <f t="shared" si="42"/>
      </c>
      <c r="AS46" s="173">
        <f t="shared" si="43"/>
      </c>
    </row>
    <row r="47" spans="1:45" s="235" customFormat="1" ht="12.75">
      <c r="A47" s="350" t="s">
        <v>481</v>
      </c>
      <c r="B47" s="350" t="s">
        <v>482</v>
      </c>
      <c r="C47" s="350" t="s">
        <v>44</v>
      </c>
      <c r="D47" s="236">
        <v>96</v>
      </c>
      <c r="E47" s="237">
        <f>IF(ISBLANK(D47),"",VLOOKUP(D47,Po_50_m,2))</f>
        <v>11</v>
      </c>
      <c r="F47" s="236"/>
      <c r="G47" s="238">
        <f>IF(ISBLANK(F47),"",VLOOKUP(F47,Po_50_m_H.,2))</f>
      </c>
      <c r="H47" s="239"/>
      <c r="I47" s="238">
        <f>IF(ISBLANK(H47),"",VLOOKUP(H47,Po_1000_m,2))</f>
      </c>
      <c r="J47" s="239">
        <v>7200</v>
      </c>
      <c r="K47" s="237">
        <f>IF(ISBLANK(J47),"",VLOOKUP(J47,Po_1_km_marche,2))</f>
        <v>13</v>
      </c>
      <c r="L47" s="240"/>
      <c r="M47" s="237">
        <f>IF(ISBLANK(L47),"",VLOOKUP(L47,Po_Longueur,2))</f>
      </c>
      <c r="N47" s="240"/>
      <c r="O47" s="237">
        <f>IF(ISBLANK(N47),"",VLOOKUP(N47,Po_Triple_saut,2))</f>
      </c>
      <c r="P47" s="240"/>
      <c r="Q47" s="237">
        <f>IF(ISBLANK(P47),"",VLOOKUP(P47,Po_Hauteur,2))</f>
      </c>
      <c r="R47" s="240"/>
      <c r="S47" s="237">
        <f>IF(ISBLANK(R47),"",VLOOKUP(R47,Po_Perche,2))</f>
      </c>
      <c r="T47" s="240">
        <v>582</v>
      </c>
      <c r="U47" s="237">
        <f>IF(ISBLANK(T47),"",VLOOKUP(T47,Po_Poids,2))</f>
        <v>16</v>
      </c>
      <c r="V47" s="370">
        <f t="shared" si="22"/>
        <v>3</v>
      </c>
      <c r="W47" s="192">
        <f t="shared" si="23"/>
        <v>40</v>
      </c>
      <c r="X47" s="238">
        <v>39</v>
      </c>
      <c r="Y47" s="237"/>
      <c r="Z47" s="131">
        <f t="shared" si="24"/>
      </c>
      <c r="AA47" s="130">
        <f t="shared" si="25"/>
      </c>
      <c r="AB47" s="130">
        <f t="shared" si="26"/>
        <v>40</v>
      </c>
      <c r="AC47" s="130">
        <f t="shared" si="27"/>
      </c>
      <c r="AD47" s="130">
        <f t="shared" si="28"/>
      </c>
      <c r="AE47" s="130">
        <f t="shared" si="29"/>
      </c>
      <c r="AF47" s="130">
        <f t="shared" si="30"/>
      </c>
      <c r="AG47" s="130">
        <f t="shared" si="31"/>
      </c>
      <c r="AH47" s="130">
        <f t="shared" si="32"/>
      </c>
      <c r="AI47" s="130">
        <f t="shared" si="33"/>
      </c>
      <c r="AJ47" s="130">
        <f t="shared" si="34"/>
      </c>
      <c r="AK47" s="130">
        <f t="shared" si="35"/>
      </c>
      <c r="AL47" s="130">
        <f t="shared" si="36"/>
      </c>
      <c r="AM47" s="130">
        <f t="shared" si="37"/>
      </c>
      <c r="AN47" s="130">
        <f t="shared" si="38"/>
      </c>
      <c r="AO47" s="130">
        <f t="shared" si="39"/>
      </c>
      <c r="AP47" s="130">
        <f t="shared" si="40"/>
      </c>
      <c r="AQ47" s="130">
        <f t="shared" si="41"/>
      </c>
      <c r="AR47" s="130">
        <f t="shared" si="42"/>
      </c>
      <c r="AS47" s="173">
        <f t="shared" si="43"/>
      </c>
    </row>
    <row r="48" spans="1:45" s="235" customFormat="1" ht="12.75">
      <c r="A48" s="345" t="s">
        <v>279</v>
      </c>
      <c r="B48" s="345" t="s">
        <v>280</v>
      </c>
      <c r="C48" s="348" t="s">
        <v>58</v>
      </c>
      <c r="D48" s="236">
        <v>91</v>
      </c>
      <c r="E48" s="237">
        <f>IF(ISBLANK(D48),"",VLOOKUP(D48,Po_50_m,2))</f>
        <v>13</v>
      </c>
      <c r="F48" s="236"/>
      <c r="G48" s="238">
        <f>IF(ISBLANK(F48),"",VLOOKUP(F48,Po_50_m_H.,2))</f>
      </c>
      <c r="H48" s="239"/>
      <c r="I48" s="238">
        <f>IF(ISBLANK(H48),"",VLOOKUP(H48,Po_1000_m,2))</f>
      </c>
      <c r="J48" s="239">
        <v>6574</v>
      </c>
      <c r="K48" s="237">
        <f>IF(ISBLANK(J48),"",VLOOKUP(J48,Po_1_km_marche,2))</f>
        <v>15</v>
      </c>
      <c r="L48" s="240"/>
      <c r="M48" s="237">
        <f>IF(ISBLANK(L48),"",VLOOKUP(L48,Po_Longueur,2))</f>
      </c>
      <c r="N48" s="240">
        <v>554</v>
      </c>
      <c r="O48" s="237">
        <f>IF(ISBLANK(N48),"",VLOOKUP(N48,Po_Triple_saut,2))</f>
        <v>11</v>
      </c>
      <c r="P48" s="240"/>
      <c r="Q48" s="237">
        <f>IF(ISBLANK(P48),"",VLOOKUP(P48,Po_Hauteur,2))</f>
      </c>
      <c r="R48" s="240"/>
      <c r="S48" s="237">
        <f>IF(ISBLANK(R48),"",VLOOKUP(R48,Po_Perche,2))</f>
      </c>
      <c r="T48" s="240"/>
      <c r="U48" s="237">
        <f>IF(ISBLANK(T48),"",VLOOKUP(T48,Po_Poids,2))</f>
      </c>
      <c r="V48" s="370">
        <f t="shared" si="22"/>
        <v>3</v>
      </c>
      <c r="W48" s="192">
        <f t="shared" si="23"/>
        <v>39</v>
      </c>
      <c r="X48" s="238">
        <v>44</v>
      </c>
      <c r="Y48" s="237"/>
      <c r="Z48" s="131">
        <f t="shared" si="24"/>
      </c>
      <c r="AA48" s="130">
        <f t="shared" si="25"/>
      </c>
      <c r="AB48" s="130">
        <f t="shared" si="26"/>
      </c>
      <c r="AC48" s="130">
        <f t="shared" si="27"/>
      </c>
      <c r="AD48" s="130">
        <f t="shared" si="28"/>
      </c>
      <c r="AE48" s="130">
        <f t="shared" si="29"/>
      </c>
      <c r="AF48" s="130">
        <f t="shared" si="30"/>
      </c>
      <c r="AG48" s="130">
        <f t="shared" si="31"/>
      </c>
      <c r="AH48" s="130">
        <f t="shared" si="32"/>
      </c>
      <c r="AI48" s="130">
        <f t="shared" si="33"/>
      </c>
      <c r="AJ48" s="130">
        <f t="shared" si="34"/>
      </c>
      <c r="AK48" s="130">
        <f t="shared" si="35"/>
      </c>
      <c r="AL48" s="130">
        <f t="shared" si="36"/>
      </c>
      <c r="AM48" s="130">
        <f t="shared" si="37"/>
        <v>39</v>
      </c>
      <c r="AN48" s="130">
        <f t="shared" si="38"/>
      </c>
      <c r="AO48" s="130">
        <f t="shared" si="39"/>
      </c>
      <c r="AP48" s="130">
        <f t="shared" si="40"/>
      </c>
      <c r="AQ48" s="130">
        <f t="shared" si="41"/>
      </c>
      <c r="AR48" s="130">
        <f t="shared" si="42"/>
      </c>
      <c r="AS48" s="173">
        <f t="shared" si="43"/>
      </c>
    </row>
    <row r="49" spans="1:45" s="235" customFormat="1" ht="12.75">
      <c r="A49" s="350" t="s">
        <v>729</v>
      </c>
      <c r="B49" s="350" t="s">
        <v>730</v>
      </c>
      <c r="C49" s="350" t="s">
        <v>61</v>
      </c>
      <c r="D49" s="236"/>
      <c r="E49" s="237">
        <f>IF(ISBLANK(D49),"",VLOOKUP(D49,Po_50_m,2))</f>
      </c>
      <c r="F49" s="236">
        <v>103</v>
      </c>
      <c r="G49" s="238">
        <f>IF(ISBLANK(F49),"",VLOOKUP(F49,Po_50_m_H.,2))</f>
        <v>18</v>
      </c>
      <c r="H49" s="239"/>
      <c r="I49" s="238">
        <f>IF(ISBLANK(H49),"",VLOOKUP(H49,Po_1000_m,2))</f>
      </c>
      <c r="J49" s="239">
        <v>7385</v>
      </c>
      <c r="K49" s="237">
        <f>IF(ISBLANK(J49),"",VLOOKUP(J49,Po_1_km_marche,2))</f>
        <v>11</v>
      </c>
      <c r="L49" s="240"/>
      <c r="M49" s="237">
        <f>IF(ISBLANK(L49),"",VLOOKUP(L49,Po_Longueur,2))</f>
      </c>
      <c r="N49" s="240"/>
      <c r="O49" s="237">
        <f>IF(ISBLANK(N49),"",VLOOKUP(N49,Po_Triple_saut,2))</f>
      </c>
      <c r="P49" s="240"/>
      <c r="Q49" s="237">
        <f>IF(ISBLANK(P49),"",VLOOKUP(P49,Po_Hauteur,2))</f>
      </c>
      <c r="R49" s="240"/>
      <c r="S49" s="237">
        <f>IF(ISBLANK(R49),"",VLOOKUP(R49,Po_Perche,2))</f>
      </c>
      <c r="T49" s="240">
        <v>473</v>
      </c>
      <c r="U49" s="237">
        <f>IF(ISBLANK(T49),"",VLOOKUP(T49,Po_Poids,2))</f>
        <v>10</v>
      </c>
      <c r="V49" s="370">
        <f t="shared" si="22"/>
        <v>3</v>
      </c>
      <c r="W49" s="192">
        <f t="shared" si="23"/>
        <v>39</v>
      </c>
      <c r="X49" s="238">
        <v>44</v>
      </c>
      <c r="Y49" s="237"/>
      <c r="Z49" s="131">
        <f t="shared" si="24"/>
      </c>
      <c r="AA49" s="130">
        <f t="shared" si="25"/>
      </c>
      <c r="AB49" s="130">
        <f t="shared" si="26"/>
      </c>
      <c r="AC49" s="130">
        <f t="shared" si="27"/>
      </c>
      <c r="AD49" s="130">
        <f t="shared" si="28"/>
      </c>
      <c r="AE49" s="130">
        <f t="shared" si="29"/>
      </c>
      <c r="AF49" s="130">
        <f t="shared" si="30"/>
      </c>
      <c r="AG49" s="130">
        <f t="shared" si="31"/>
      </c>
      <c r="AH49" s="130">
        <f t="shared" si="32"/>
      </c>
      <c r="AI49" s="130">
        <f t="shared" si="33"/>
      </c>
      <c r="AJ49" s="130">
        <f t="shared" si="34"/>
      </c>
      <c r="AK49" s="130">
        <f t="shared" si="35"/>
      </c>
      <c r="AL49" s="130">
        <f t="shared" si="36"/>
      </c>
      <c r="AM49" s="130">
        <f t="shared" si="37"/>
      </c>
      <c r="AN49" s="130">
        <f t="shared" si="38"/>
      </c>
      <c r="AO49" s="130">
        <f t="shared" si="39"/>
      </c>
      <c r="AP49" s="130">
        <f t="shared" si="40"/>
      </c>
      <c r="AQ49" s="130">
        <f t="shared" si="41"/>
      </c>
      <c r="AR49" s="130">
        <f t="shared" si="42"/>
        <v>39</v>
      </c>
      <c r="AS49" s="173">
        <f t="shared" si="43"/>
      </c>
    </row>
    <row r="50" spans="1:45" s="234" customFormat="1" ht="12.75">
      <c r="A50" s="349" t="s">
        <v>258</v>
      </c>
      <c r="B50" s="349" t="s">
        <v>259</v>
      </c>
      <c r="C50" s="348" t="s">
        <v>150</v>
      </c>
      <c r="D50" s="418">
        <v>92</v>
      </c>
      <c r="E50" s="420">
        <f>IF(ISBLANK(D50),"",VLOOKUP(D50,Po_50_m,2))</f>
        <v>12</v>
      </c>
      <c r="F50" s="421"/>
      <c r="G50" s="422">
        <f>IF(ISBLANK(F50),"",VLOOKUP(F50,Po_50_m_H.,2))</f>
      </c>
      <c r="H50" s="423"/>
      <c r="I50" s="238">
        <f>IF(ISBLANK(H50),"",VLOOKUP(H50,Po_1000_m,2))</f>
      </c>
      <c r="J50" s="239">
        <v>6224</v>
      </c>
      <c r="K50" s="420">
        <f>IF(ISBLANK(J50),"",VLOOKUP(J50,Po_1_km_marche,2))</f>
        <v>18</v>
      </c>
      <c r="L50" s="425"/>
      <c r="M50" s="420">
        <f>IF(ISBLANK(L50),"",VLOOKUP(L50,Po_Longueur,2))</f>
      </c>
      <c r="N50" s="425"/>
      <c r="O50" s="420">
        <f>IF(ISBLANK(N50),"",VLOOKUP(N50,Po_Triple_saut,2))</f>
      </c>
      <c r="P50" s="425"/>
      <c r="Q50" s="420">
        <f>IF(ISBLANK(P50),"",VLOOKUP(P50,Po_Hauteur,2))</f>
      </c>
      <c r="R50" s="425"/>
      <c r="S50" s="420">
        <f>IF(ISBLANK(R50),"",VLOOKUP(R50,Po_Perche,2))</f>
      </c>
      <c r="T50" s="425">
        <v>435</v>
      </c>
      <c r="U50" s="420">
        <f>IF(ISBLANK(T50),"",VLOOKUP(T50,Po_Poids,2))</f>
        <v>8</v>
      </c>
      <c r="V50" s="225">
        <f t="shared" si="22"/>
        <v>3</v>
      </c>
      <c r="W50" s="192">
        <f t="shared" si="23"/>
        <v>38</v>
      </c>
      <c r="X50" s="238">
        <v>46</v>
      </c>
      <c r="Y50" s="237"/>
      <c r="Z50" s="131">
        <f t="shared" si="24"/>
      </c>
      <c r="AA50" s="130">
        <f t="shared" si="25"/>
      </c>
      <c r="AB50" s="130">
        <f t="shared" si="26"/>
      </c>
      <c r="AC50" s="130">
        <f t="shared" si="27"/>
      </c>
      <c r="AD50" s="130">
        <f t="shared" si="28"/>
      </c>
      <c r="AE50" s="130">
        <f t="shared" si="29"/>
      </c>
      <c r="AF50" s="130">
        <f t="shared" si="30"/>
      </c>
      <c r="AG50" s="130">
        <f t="shared" si="31"/>
        <v>38</v>
      </c>
      <c r="AH50" s="130">
        <f t="shared" si="32"/>
      </c>
      <c r="AI50" s="130">
        <f t="shared" si="33"/>
      </c>
      <c r="AJ50" s="130">
        <f t="shared" si="34"/>
      </c>
      <c r="AK50" s="130">
        <f t="shared" si="35"/>
      </c>
      <c r="AL50" s="130">
        <f t="shared" si="36"/>
      </c>
      <c r="AM50" s="130">
        <f t="shared" si="37"/>
      </c>
      <c r="AN50" s="130">
        <f t="shared" si="38"/>
      </c>
      <c r="AO50" s="130">
        <f t="shared" si="39"/>
      </c>
      <c r="AP50" s="130">
        <f t="shared" si="40"/>
      </c>
      <c r="AQ50" s="130">
        <f t="shared" si="41"/>
      </c>
      <c r="AR50" s="130">
        <f t="shared" si="42"/>
      </c>
      <c r="AS50" s="173">
        <f t="shared" si="43"/>
      </c>
    </row>
    <row r="51" spans="1:45" s="235" customFormat="1" ht="12.75">
      <c r="A51" s="350" t="s">
        <v>483</v>
      </c>
      <c r="B51" s="350" t="s">
        <v>389</v>
      </c>
      <c r="C51" s="350" t="s">
        <v>44</v>
      </c>
      <c r="D51" s="236"/>
      <c r="E51" s="237">
        <f>IF(ISBLANK(D51),"",VLOOKUP(D51,Po_50_m,2))</f>
      </c>
      <c r="F51" s="236">
        <v>97</v>
      </c>
      <c r="G51" s="238">
        <f>IF(ISBLANK(F51),"",VLOOKUP(F51,Po_50_m_H.,2))</f>
        <v>20</v>
      </c>
      <c r="H51" s="239"/>
      <c r="I51" s="238">
        <f>IF(ISBLANK(H51),"",VLOOKUP(H51,Po_1000_m,2))</f>
      </c>
      <c r="J51" s="239">
        <v>6283</v>
      </c>
      <c r="K51" s="237">
        <f>IF(ISBLANK(J51),"",VLOOKUP(J51,Po_1_km_marche,2))</f>
        <v>18</v>
      </c>
      <c r="L51" s="240"/>
      <c r="M51" s="237">
        <f>IF(ISBLANK(L51),"",VLOOKUP(L51,Po_Longueur,2))</f>
      </c>
      <c r="N51" s="240"/>
      <c r="O51" s="237">
        <f>IF(ISBLANK(N51),"",VLOOKUP(N51,Po_Triple_saut,2))</f>
      </c>
      <c r="P51" s="240"/>
      <c r="Q51" s="237">
        <f>IF(ISBLANK(P51),"",VLOOKUP(P51,Po_Hauteur,2))</f>
      </c>
      <c r="R51" s="240"/>
      <c r="S51" s="237">
        <f>IF(ISBLANK(R51),"",VLOOKUP(R51,Po_Perche,2))</f>
      </c>
      <c r="T51" s="240"/>
      <c r="U51" s="237">
        <f>IF(ISBLANK(T51),"",VLOOKUP(T51,Po_Poids,2))</f>
      </c>
      <c r="V51" s="370">
        <f t="shared" si="22"/>
        <v>2</v>
      </c>
      <c r="W51" s="192">
        <f t="shared" si="23"/>
        <v>38</v>
      </c>
      <c r="X51" s="238">
        <v>46</v>
      </c>
      <c r="Y51" s="237"/>
      <c r="Z51" s="131">
        <f t="shared" si="24"/>
      </c>
      <c r="AA51" s="130">
        <f t="shared" si="25"/>
      </c>
      <c r="AB51" s="130">
        <f t="shared" si="26"/>
        <v>38</v>
      </c>
      <c r="AC51" s="130">
        <f t="shared" si="27"/>
      </c>
      <c r="AD51" s="130">
        <f t="shared" si="28"/>
      </c>
      <c r="AE51" s="130">
        <f t="shared" si="29"/>
      </c>
      <c r="AF51" s="130">
        <f t="shared" si="30"/>
      </c>
      <c r="AG51" s="130">
        <f t="shared" si="31"/>
      </c>
      <c r="AH51" s="130">
        <f t="shared" si="32"/>
      </c>
      <c r="AI51" s="130">
        <f t="shared" si="33"/>
      </c>
      <c r="AJ51" s="130">
        <f t="shared" si="34"/>
      </c>
      <c r="AK51" s="130">
        <f t="shared" si="35"/>
      </c>
      <c r="AL51" s="130">
        <f t="shared" si="36"/>
      </c>
      <c r="AM51" s="130">
        <f t="shared" si="37"/>
      </c>
      <c r="AN51" s="130">
        <f t="shared" si="38"/>
      </c>
      <c r="AO51" s="130">
        <f t="shared" si="39"/>
      </c>
      <c r="AP51" s="130">
        <f t="shared" si="40"/>
      </c>
      <c r="AQ51" s="130">
        <f t="shared" si="41"/>
      </c>
      <c r="AR51" s="130">
        <f t="shared" si="42"/>
      </c>
      <c r="AS51" s="173">
        <f t="shared" si="43"/>
      </c>
    </row>
    <row r="52" spans="1:45" s="235" customFormat="1" ht="12.75">
      <c r="A52" s="345" t="s">
        <v>491</v>
      </c>
      <c r="B52" s="345" t="s">
        <v>102</v>
      </c>
      <c r="C52" s="348" t="s">
        <v>74</v>
      </c>
      <c r="D52" s="236">
        <v>94</v>
      </c>
      <c r="E52" s="237">
        <f>IF(ISBLANK(D52),"",VLOOKUP(D52,Po_50_m,2))</f>
        <v>12</v>
      </c>
      <c r="F52" s="236"/>
      <c r="G52" s="238">
        <f>IF(ISBLANK(F52),"",VLOOKUP(F52,Po_50_m_H.,2))</f>
      </c>
      <c r="H52" s="239"/>
      <c r="I52" s="238">
        <f>IF(ISBLANK(H52),"",VLOOKUP(H52,Po_1000_m,2))</f>
      </c>
      <c r="J52" s="239">
        <v>7346</v>
      </c>
      <c r="K52" s="237">
        <f>IF(ISBLANK(J52),"",VLOOKUP(J52,Po_1_km_marche,2))</f>
        <v>11</v>
      </c>
      <c r="L52" s="240"/>
      <c r="M52" s="237">
        <f>IF(ISBLANK(L52),"",VLOOKUP(L52,Po_Longueur,2))</f>
      </c>
      <c r="N52" s="240">
        <v>639</v>
      </c>
      <c r="O52" s="237">
        <f>IF(ISBLANK(N52),"",VLOOKUP(N52,Po_Triple_saut,2))</f>
        <v>15</v>
      </c>
      <c r="P52" s="240"/>
      <c r="Q52" s="237">
        <f>IF(ISBLANK(P52),"",VLOOKUP(P52,Po_Hauteur,2))</f>
      </c>
      <c r="R52" s="240"/>
      <c r="S52" s="237">
        <f>IF(ISBLANK(R52),"",VLOOKUP(R52,Po_Perche,2))</f>
      </c>
      <c r="T52" s="240"/>
      <c r="U52" s="237">
        <f>IF(ISBLANK(T52),"",VLOOKUP(T52,Po_Poids,2))</f>
      </c>
      <c r="V52" s="370">
        <f t="shared" si="22"/>
        <v>3</v>
      </c>
      <c r="W52" s="192">
        <f t="shared" si="23"/>
        <v>38</v>
      </c>
      <c r="X52" s="238">
        <v>46</v>
      </c>
      <c r="Y52" s="237"/>
      <c r="Z52" s="131">
        <f t="shared" si="24"/>
      </c>
      <c r="AA52" s="130">
        <f t="shared" si="25"/>
      </c>
      <c r="AB52" s="130">
        <f t="shared" si="26"/>
      </c>
      <c r="AC52" s="130">
        <f t="shared" si="27"/>
      </c>
      <c r="AD52" s="130">
        <f t="shared" si="28"/>
      </c>
      <c r="AE52" s="130">
        <f t="shared" si="29"/>
      </c>
      <c r="AF52" s="130">
        <f t="shared" si="30"/>
      </c>
      <c r="AG52" s="130">
        <f t="shared" si="31"/>
      </c>
      <c r="AH52" s="130">
        <f t="shared" si="32"/>
      </c>
      <c r="AI52" s="130">
        <f t="shared" si="33"/>
      </c>
      <c r="AJ52" s="130">
        <f t="shared" si="34"/>
        <v>38</v>
      </c>
      <c r="AK52" s="130">
        <f t="shared" si="35"/>
      </c>
      <c r="AL52" s="130">
        <f t="shared" si="36"/>
      </c>
      <c r="AM52" s="130">
        <f t="shared" si="37"/>
      </c>
      <c r="AN52" s="130">
        <f t="shared" si="38"/>
      </c>
      <c r="AO52" s="130">
        <f t="shared" si="39"/>
      </c>
      <c r="AP52" s="130">
        <f t="shared" si="40"/>
      </c>
      <c r="AQ52" s="130">
        <f t="shared" si="41"/>
      </c>
      <c r="AR52" s="130">
        <f t="shared" si="42"/>
      </c>
      <c r="AS52" s="173">
        <f t="shared" si="43"/>
      </c>
    </row>
    <row r="53" spans="1:45" s="235" customFormat="1" ht="12.75">
      <c r="A53" s="349" t="s">
        <v>489</v>
      </c>
      <c r="B53" s="349" t="s">
        <v>490</v>
      </c>
      <c r="C53" s="348" t="s">
        <v>74</v>
      </c>
      <c r="D53" s="236">
        <v>90</v>
      </c>
      <c r="E53" s="237">
        <f>IF(ISBLANK(D53),"",VLOOKUP(D53,Po_50_m,2))</f>
        <v>13</v>
      </c>
      <c r="F53" s="236"/>
      <c r="G53" s="238">
        <f>IF(ISBLANK(F53),"",VLOOKUP(F53,Po_50_m_H.,2))</f>
      </c>
      <c r="H53" s="239"/>
      <c r="I53" s="238">
        <f>IF(ISBLANK(H53),"",VLOOKUP(H53,Po_1000_m,2))</f>
      </c>
      <c r="J53" s="239">
        <v>7071</v>
      </c>
      <c r="K53" s="237">
        <f>IF(ISBLANK(J53),"",VLOOKUP(J53,Po_1_km_marche,2))</f>
        <v>14</v>
      </c>
      <c r="L53" s="240"/>
      <c r="M53" s="237">
        <f>IF(ISBLANK(L53),"",VLOOKUP(L53,Po_Longueur,2))</f>
      </c>
      <c r="N53" s="240"/>
      <c r="O53" s="237">
        <f>IF(ISBLANK(N53),"",VLOOKUP(N53,Po_Triple_saut,2))</f>
      </c>
      <c r="P53" s="240"/>
      <c r="Q53" s="237">
        <f>IF(ISBLANK(P53),"",VLOOKUP(P53,Po_Hauteur,2))</f>
      </c>
      <c r="R53" s="240"/>
      <c r="S53" s="237">
        <f>IF(ISBLANK(R53),"",VLOOKUP(R53,Po_Perche,2))</f>
      </c>
      <c r="T53" s="240">
        <v>462</v>
      </c>
      <c r="U53" s="237">
        <f>IF(ISBLANK(T53),"",VLOOKUP(T53,Po_Poids,2))</f>
        <v>10</v>
      </c>
      <c r="V53" s="370">
        <f t="shared" si="22"/>
        <v>3</v>
      </c>
      <c r="W53" s="192">
        <f t="shared" si="23"/>
        <v>37</v>
      </c>
      <c r="X53" s="238">
        <v>49</v>
      </c>
      <c r="Y53" s="237"/>
      <c r="Z53" s="131">
        <f t="shared" si="24"/>
      </c>
      <c r="AA53" s="130">
        <f t="shared" si="25"/>
      </c>
      <c r="AB53" s="130">
        <f t="shared" si="26"/>
      </c>
      <c r="AC53" s="130">
        <f t="shared" si="27"/>
      </c>
      <c r="AD53" s="130">
        <f t="shared" si="28"/>
      </c>
      <c r="AE53" s="130">
        <f t="shared" si="29"/>
      </c>
      <c r="AF53" s="130">
        <f t="shared" si="30"/>
      </c>
      <c r="AG53" s="130">
        <f t="shared" si="31"/>
      </c>
      <c r="AH53" s="130">
        <f t="shared" si="32"/>
      </c>
      <c r="AI53" s="130">
        <f t="shared" si="33"/>
      </c>
      <c r="AJ53" s="130">
        <f t="shared" si="34"/>
        <v>37</v>
      </c>
      <c r="AK53" s="130">
        <f t="shared" si="35"/>
      </c>
      <c r="AL53" s="130">
        <f t="shared" si="36"/>
      </c>
      <c r="AM53" s="130">
        <f t="shared" si="37"/>
      </c>
      <c r="AN53" s="130">
        <f t="shared" si="38"/>
      </c>
      <c r="AO53" s="130">
        <f t="shared" si="39"/>
      </c>
      <c r="AP53" s="130">
        <f t="shared" si="40"/>
      </c>
      <c r="AQ53" s="130">
        <f t="shared" si="41"/>
      </c>
      <c r="AR53" s="130">
        <f t="shared" si="42"/>
      </c>
      <c r="AS53" s="173">
        <f t="shared" si="43"/>
      </c>
    </row>
    <row r="54" spans="1:45" s="235" customFormat="1" ht="12.75">
      <c r="A54" s="445" t="s">
        <v>725</v>
      </c>
      <c r="B54" s="445" t="s">
        <v>468</v>
      </c>
      <c r="C54" s="348" t="s">
        <v>77</v>
      </c>
      <c r="D54" s="236">
        <v>90</v>
      </c>
      <c r="E54" s="237">
        <f>IF(ISBLANK(D54),"",VLOOKUP(D54,Po_50_m,2))</f>
        <v>13</v>
      </c>
      <c r="F54" s="236"/>
      <c r="G54" s="238">
        <f>IF(ISBLANK(F54),"",VLOOKUP(F54,Po_50_m_H.,2))</f>
      </c>
      <c r="H54" s="239"/>
      <c r="I54" s="238">
        <f>IF(ISBLANK(H54),"",VLOOKUP(H54,Po_1000_m,2))</f>
      </c>
      <c r="J54" s="239">
        <v>7244</v>
      </c>
      <c r="K54" s="237">
        <f>IF(ISBLANK(J54),"",VLOOKUP(J54,Po_1_km_marche,2))</f>
        <v>12</v>
      </c>
      <c r="L54" s="240"/>
      <c r="M54" s="237">
        <f>IF(ISBLANK(L54),"",VLOOKUP(L54,Po_Longueur,2))</f>
      </c>
      <c r="N54" s="240"/>
      <c r="O54" s="237">
        <f>IF(ISBLANK(N54),"",VLOOKUP(N54,Po_Triple_saut,2))</f>
      </c>
      <c r="P54" s="240"/>
      <c r="Q54" s="237">
        <f>IF(ISBLANK(P54),"",VLOOKUP(P54,Po_Hauteur,2))</f>
      </c>
      <c r="R54" s="240"/>
      <c r="S54" s="237">
        <f>IF(ISBLANK(R54),"",VLOOKUP(R54,Po_Perche,2))</f>
      </c>
      <c r="T54" s="240">
        <v>481</v>
      </c>
      <c r="U54" s="237">
        <f>IF(ISBLANK(T54),"",VLOOKUP(T54,Po_Poids,2))</f>
        <v>11</v>
      </c>
      <c r="V54" s="370">
        <f t="shared" si="22"/>
        <v>3</v>
      </c>
      <c r="W54" s="192">
        <f t="shared" si="23"/>
        <v>36</v>
      </c>
      <c r="X54" s="238">
        <v>50</v>
      </c>
      <c r="Y54" s="237"/>
      <c r="Z54" s="131">
        <f t="shared" si="24"/>
      </c>
      <c r="AA54" s="130">
        <f t="shared" si="25"/>
      </c>
      <c r="AB54" s="130">
        <f t="shared" si="26"/>
      </c>
      <c r="AC54" s="130">
        <f t="shared" si="27"/>
      </c>
      <c r="AD54" s="130">
        <f t="shared" si="28"/>
        <v>36</v>
      </c>
      <c r="AE54" s="130">
        <f t="shared" si="29"/>
      </c>
      <c r="AF54" s="130">
        <f t="shared" si="30"/>
      </c>
      <c r="AG54" s="130">
        <f t="shared" si="31"/>
      </c>
      <c r="AH54" s="130">
        <f t="shared" si="32"/>
      </c>
      <c r="AI54" s="130">
        <f t="shared" si="33"/>
      </c>
      <c r="AJ54" s="130">
        <f t="shared" si="34"/>
      </c>
      <c r="AK54" s="130">
        <f t="shared" si="35"/>
      </c>
      <c r="AL54" s="130">
        <f t="shared" si="36"/>
      </c>
      <c r="AM54" s="130">
        <f t="shared" si="37"/>
      </c>
      <c r="AN54" s="130">
        <f t="shared" si="38"/>
      </c>
      <c r="AO54" s="130">
        <f t="shared" si="39"/>
      </c>
      <c r="AP54" s="130">
        <f t="shared" si="40"/>
      </c>
      <c r="AQ54" s="130">
        <f t="shared" si="41"/>
      </c>
      <c r="AR54" s="130">
        <f t="shared" si="42"/>
      </c>
      <c r="AS54" s="173">
        <f t="shared" si="43"/>
      </c>
    </row>
    <row r="55" spans="1:45" s="235" customFormat="1" ht="12.75">
      <c r="A55" s="444" t="s">
        <v>484</v>
      </c>
      <c r="B55" s="444" t="s">
        <v>485</v>
      </c>
      <c r="C55" s="350" t="s">
        <v>44</v>
      </c>
      <c r="D55" s="236"/>
      <c r="E55" s="237">
        <f>IF(ISBLANK(D55),"",VLOOKUP(D55,Po_50_m,2))</f>
      </c>
      <c r="F55" s="236">
        <v>102</v>
      </c>
      <c r="G55" s="238">
        <f>IF(ISBLANK(F55),"",VLOOKUP(F55,Po_50_m_H.,2))</f>
        <v>19</v>
      </c>
      <c r="H55" s="239"/>
      <c r="I55" s="238">
        <f>IF(ISBLANK(H55),"",VLOOKUP(H55,Po_1000_m,2))</f>
      </c>
      <c r="J55" s="239">
        <v>6433</v>
      </c>
      <c r="K55" s="237">
        <f>IF(ISBLANK(J55),"",VLOOKUP(J55,Po_1_km_marche,2))</f>
        <v>16</v>
      </c>
      <c r="L55" s="240"/>
      <c r="M55" s="237">
        <f>IF(ISBLANK(L55),"",VLOOKUP(L55,Po_Longueur,2))</f>
      </c>
      <c r="N55" s="240"/>
      <c r="O55" s="237">
        <f>IF(ISBLANK(N55),"",VLOOKUP(N55,Po_Triple_saut,2))</f>
      </c>
      <c r="P55" s="240"/>
      <c r="Q55" s="237">
        <f>IF(ISBLANK(P55),"",VLOOKUP(P55,Po_Hauteur,2))</f>
      </c>
      <c r="R55" s="240"/>
      <c r="S55" s="237">
        <f>IF(ISBLANK(R55),"",VLOOKUP(R55,Po_Perche,2))</f>
      </c>
      <c r="T55" s="240"/>
      <c r="U55" s="237">
        <f>IF(ISBLANK(T55),"",VLOOKUP(T55,Po_Poids,2))</f>
      </c>
      <c r="V55" s="370">
        <f t="shared" si="22"/>
        <v>2</v>
      </c>
      <c r="W55" s="192">
        <f t="shared" si="23"/>
        <v>35</v>
      </c>
      <c r="X55" s="238">
        <v>51</v>
      </c>
      <c r="Y55" s="237"/>
      <c r="Z55" s="131">
        <f t="shared" si="24"/>
      </c>
      <c r="AA55" s="130">
        <f t="shared" si="25"/>
      </c>
      <c r="AB55" s="130">
        <f t="shared" si="26"/>
        <v>35</v>
      </c>
      <c r="AC55" s="130">
        <f t="shared" si="27"/>
      </c>
      <c r="AD55" s="130">
        <f t="shared" si="28"/>
      </c>
      <c r="AE55" s="130">
        <f t="shared" si="29"/>
      </c>
      <c r="AF55" s="130">
        <f t="shared" si="30"/>
      </c>
      <c r="AG55" s="130">
        <f t="shared" si="31"/>
      </c>
      <c r="AH55" s="130">
        <f t="shared" si="32"/>
      </c>
      <c r="AI55" s="130">
        <f t="shared" si="33"/>
      </c>
      <c r="AJ55" s="130">
        <f t="shared" si="34"/>
      </c>
      <c r="AK55" s="130">
        <f t="shared" si="35"/>
      </c>
      <c r="AL55" s="130">
        <f t="shared" si="36"/>
      </c>
      <c r="AM55" s="130">
        <f t="shared" si="37"/>
      </c>
      <c r="AN55" s="130">
        <f t="shared" si="38"/>
      </c>
      <c r="AO55" s="130">
        <f t="shared" si="39"/>
      </c>
      <c r="AP55" s="130">
        <f t="shared" si="40"/>
      </c>
      <c r="AQ55" s="130">
        <f t="shared" si="41"/>
      </c>
      <c r="AR55" s="130">
        <f t="shared" si="42"/>
      </c>
      <c r="AS55" s="173">
        <f t="shared" si="43"/>
      </c>
    </row>
    <row r="56" spans="1:45" s="235" customFormat="1" ht="12.75">
      <c r="A56" s="417" t="s">
        <v>198</v>
      </c>
      <c r="B56" s="417" t="s">
        <v>199</v>
      </c>
      <c r="C56" s="348" t="s">
        <v>77</v>
      </c>
      <c r="D56" s="236">
        <v>83</v>
      </c>
      <c r="E56" s="237">
        <f>IF(ISBLANK(D56),"",VLOOKUP(D56,Po_50_m,2))</f>
        <v>17</v>
      </c>
      <c r="F56" s="236"/>
      <c r="G56" s="238">
        <f>IF(ISBLANK(F56),"",VLOOKUP(F56,Po_50_m_H.,2))</f>
      </c>
      <c r="H56" s="239"/>
      <c r="I56" s="238">
        <f>IF(ISBLANK(H56),"",VLOOKUP(H56,Po_1000_m,2))</f>
      </c>
      <c r="J56" s="239">
        <v>6546</v>
      </c>
      <c r="K56" s="237">
        <f>IF(ISBLANK(J56),"",VLOOKUP(J56,Po_1_km_marche,2))</f>
        <v>15</v>
      </c>
      <c r="L56" s="240"/>
      <c r="M56" s="237">
        <f>IF(ISBLANK(L56),"",VLOOKUP(L56,Po_Longueur,2))</f>
      </c>
      <c r="N56" s="240"/>
      <c r="O56" s="237">
        <f>IF(ISBLANK(N56),"",VLOOKUP(N56,Po_Triple_saut,2))</f>
      </c>
      <c r="P56" s="240"/>
      <c r="Q56" s="237">
        <f>IF(ISBLANK(P56),"",VLOOKUP(P56,Po_Hauteur,2))</f>
      </c>
      <c r="R56" s="240"/>
      <c r="S56" s="237">
        <f>IF(ISBLANK(R56),"",VLOOKUP(R56,Po_Perche,2))</f>
      </c>
      <c r="T56" s="240">
        <v>339</v>
      </c>
      <c r="U56" s="237">
        <f>IF(ISBLANK(T56),"",VLOOKUP(T56,Po_Poids,2))</f>
        <v>3</v>
      </c>
      <c r="V56" s="370">
        <f t="shared" si="22"/>
        <v>3</v>
      </c>
      <c r="W56" s="192">
        <f t="shared" si="23"/>
        <v>35</v>
      </c>
      <c r="X56" s="238">
        <v>51</v>
      </c>
      <c r="Y56" s="237"/>
      <c r="Z56" s="131">
        <f t="shared" si="24"/>
      </c>
      <c r="AA56" s="130">
        <f t="shared" si="25"/>
      </c>
      <c r="AB56" s="130">
        <f t="shared" si="26"/>
      </c>
      <c r="AC56" s="130">
        <f t="shared" si="27"/>
      </c>
      <c r="AD56" s="130">
        <f t="shared" si="28"/>
        <v>35</v>
      </c>
      <c r="AE56" s="130">
        <f t="shared" si="29"/>
      </c>
      <c r="AF56" s="130">
        <f t="shared" si="30"/>
      </c>
      <c r="AG56" s="130">
        <f t="shared" si="31"/>
      </c>
      <c r="AH56" s="130">
        <f t="shared" si="32"/>
      </c>
      <c r="AI56" s="130">
        <f t="shared" si="33"/>
      </c>
      <c r="AJ56" s="130">
        <f t="shared" si="34"/>
      </c>
      <c r="AK56" s="130">
        <f t="shared" si="35"/>
      </c>
      <c r="AL56" s="130">
        <f t="shared" si="36"/>
      </c>
      <c r="AM56" s="130">
        <f t="shared" si="37"/>
      </c>
      <c r="AN56" s="130">
        <f t="shared" si="38"/>
      </c>
      <c r="AO56" s="130">
        <f t="shared" si="39"/>
      </c>
      <c r="AP56" s="130">
        <f t="shared" si="40"/>
      </c>
      <c r="AQ56" s="130">
        <f t="shared" si="41"/>
      </c>
      <c r="AR56" s="130">
        <f t="shared" si="42"/>
      </c>
      <c r="AS56" s="173">
        <f t="shared" si="43"/>
      </c>
    </row>
    <row r="57" spans="1:45" s="235" customFormat="1" ht="12.75">
      <c r="A57" s="345" t="s">
        <v>310</v>
      </c>
      <c r="B57" s="345" t="s">
        <v>468</v>
      </c>
      <c r="C57" s="348" t="s">
        <v>77</v>
      </c>
      <c r="D57" s="236">
        <v>98</v>
      </c>
      <c r="E57" s="237">
        <f>IF(ISBLANK(D57),"",VLOOKUP(D57,Po_50_m,2))</f>
        <v>10</v>
      </c>
      <c r="F57" s="236"/>
      <c r="G57" s="238">
        <f>IF(ISBLANK(F57),"",VLOOKUP(F57,Po_50_m_H.,2))</f>
      </c>
      <c r="H57" s="239"/>
      <c r="I57" s="238">
        <f>IF(ISBLANK(H57),"",VLOOKUP(H57,Po_1000_m,2))</f>
      </c>
      <c r="J57" s="239">
        <v>7107</v>
      </c>
      <c r="K57" s="237">
        <f>IF(ISBLANK(J57),"",VLOOKUP(J57,Po_1_km_marche,2))</f>
        <v>13</v>
      </c>
      <c r="L57" s="240"/>
      <c r="M57" s="237">
        <f>IF(ISBLANK(L57),"",VLOOKUP(L57,Po_Longueur,2))</f>
      </c>
      <c r="N57" s="240"/>
      <c r="O57" s="237">
        <f>IF(ISBLANK(N57),"",VLOOKUP(N57,Po_Triple_saut,2))</f>
      </c>
      <c r="P57" s="240"/>
      <c r="Q57" s="237">
        <f>IF(ISBLANK(P57),"",VLOOKUP(P57,Po_Hauteur,2))</f>
      </c>
      <c r="R57" s="240"/>
      <c r="S57" s="237">
        <f>IF(ISBLANK(R57),"",VLOOKUP(R57,Po_Perche,2))</f>
      </c>
      <c r="T57" s="240">
        <v>488</v>
      </c>
      <c r="U57" s="237">
        <f>IF(ISBLANK(T57),"",VLOOKUP(T57,Po_Poids,2))</f>
        <v>11</v>
      </c>
      <c r="V57" s="370">
        <f t="shared" si="22"/>
        <v>3</v>
      </c>
      <c r="W57" s="192">
        <f t="shared" si="23"/>
        <v>34</v>
      </c>
      <c r="X57" s="238">
        <v>53</v>
      </c>
      <c r="Y57" s="237"/>
      <c r="Z57" s="131">
        <f t="shared" si="24"/>
      </c>
      <c r="AA57" s="130">
        <f t="shared" si="25"/>
      </c>
      <c r="AB57" s="130">
        <f t="shared" si="26"/>
      </c>
      <c r="AC57" s="130">
        <f t="shared" si="27"/>
      </c>
      <c r="AD57" s="130">
        <f t="shared" si="28"/>
        <v>34</v>
      </c>
      <c r="AE57" s="130">
        <f t="shared" si="29"/>
      </c>
      <c r="AF57" s="130">
        <f t="shared" si="30"/>
      </c>
      <c r="AG57" s="130">
        <f t="shared" si="31"/>
      </c>
      <c r="AH57" s="130">
        <f t="shared" si="32"/>
      </c>
      <c r="AI57" s="130">
        <f t="shared" si="33"/>
      </c>
      <c r="AJ57" s="130">
        <f t="shared" si="34"/>
      </c>
      <c r="AK57" s="130">
        <f t="shared" si="35"/>
      </c>
      <c r="AL57" s="130">
        <f t="shared" si="36"/>
      </c>
      <c r="AM57" s="130">
        <f t="shared" si="37"/>
      </c>
      <c r="AN57" s="130">
        <f t="shared" si="38"/>
      </c>
      <c r="AO57" s="130">
        <f t="shared" si="39"/>
      </c>
      <c r="AP57" s="130">
        <f t="shared" si="40"/>
      </c>
      <c r="AQ57" s="130">
        <f t="shared" si="41"/>
      </c>
      <c r="AR57" s="130">
        <f t="shared" si="42"/>
      </c>
      <c r="AS57" s="173">
        <f t="shared" si="43"/>
      </c>
    </row>
    <row r="58" spans="1:45" s="235" customFormat="1" ht="12.75">
      <c r="A58" s="348" t="s">
        <v>731</v>
      </c>
      <c r="B58" s="348" t="s">
        <v>732</v>
      </c>
      <c r="C58" s="345" t="s">
        <v>44</v>
      </c>
      <c r="D58" s="236"/>
      <c r="E58" s="237">
        <f>IF(ISBLANK(D58),"",VLOOKUP(D58,Po_50_m,2))</f>
      </c>
      <c r="F58" s="236">
        <v>95</v>
      </c>
      <c r="G58" s="238">
        <f>IF(ISBLANK(F58),"",VLOOKUP(F58,Po_50_m_H.,2))</f>
        <v>21</v>
      </c>
      <c r="H58" s="239"/>
      <c r="I58" s="238">
        <f>IF(ISBLANK(H58),"",VLOOKUP(H58,Po_1000_m,2))</f>
      </c>
      <c r="J58" s="239">
        <v>7187</v>
      </c>
      <c r="K58" s="237">
        <f>IF(ISBLANK(J58),"",VLOOKUP(J58,Po_1_km_marche,2))</f>
        <v>13</v>
      </c>
      <c r="L58" s="240"/>
      <c r="M58" s="237">
        <f>IF(ISBLANK(L58),"",VLOOKUP(L58,Po_Longueur,2))</f>
      </c>
      <c r="N58" s="240"/>
      <c r="O58" s="237">
        <f>IF(ISBLANK(N58),"",VLOOKUP(N58,Po_Triple_saut,2))</f>
      </c>
      <c r="P58" s="240"/>
      <c r="Q58" s="237">
        <f>IF(ISBLANK(P58),"",VLOOKUP(P58,Po_Hauteur,2))</f>
      </c>
      <c r="R58" s="240"/>
      <c r="S58" s="237">
        <f>IF(ISBLANK(R58),"",VLOOKUP(R58,Po_Perche,2))</f>
      </c>
      <c r="T58" s="240"/>
      <c r="U58" s="237">
        <f>IF(ISBLANK(T58),"",VLOOKUP(T58,Po_Poids,2))</f>
      </c>
      <c r="V58" s="370">
        <f t="shared" si="22"/>
        <v>2</v>
      </c>
      <c r="W58" s="192">
        <f t="shared" si="23"/>
        <v>34</v>
      </c>
      <c r="X58" s="238">
        <v>53</v>
      </c>
      <c r="Y58" s="237"/>
      <c r="Z58" s="131">
        <f t="shared" si="24"/>
      </c>
      <c r="AA58" s="130">
        <f t="shared" si="25"/>
      </c>
      <c r="AB58" s="130">
        <f t="shared" si="26"/>
        <v>34</v>
      </c>
      <c r="AC58" s="130">
        <f t="shared" si="27"/>
      </c>
      <c r="AD58" s="130">
        <f t="shared" si="28"/>
      </c>
      <c r="AE58" s="130">
        <f t="shared" si="29"/>
      </c>
      <c r="AF58" s="130">
        <f t="shared" si="30"/>
      </c>
      <c r="AG58" s="130">
        <f t="shared" si="31"/>
      </c>
      <c r="AH58" s="130">
        <f t="shared" si="32"/>
      </c>
      <c r="AI58" s="130">
        <f t="shared" si="33"/>
      </c>
      <c r="AJ58" s="130">
        <f t="shared" si="34"/>
      </c>
      <c r="AK58" s="130">
        <f t="shared" si="35"/>
      </c>
      <c r="AL58" s="130">
        <f t="shared" si="36"/>
      </c>
      <c r="AM58" s="130">
        <f t="shared" si="37"/>
      </c>
      <c r="AN58" s="130">
        <f t="shared" si="38"/>
      </c>
      <c r="AO58" s="130">
        <f t="shared" si="39"/>
      </c>
      <c r="AP58" s="130">
        <f t="shared" si="40"/>
      </c>
      <c r="AQ58" s="130">
        <f t="shared" si="41"/>
      </c>
      <c r="AR58" s="130">
        <f t="shared" si="42"/>
      </c>
      <c r="AS58" s="173">
        <f t="shared" si="43"/>
      </c>
    </row>
    <row r="59" spans="1:45" s="235" customFormat="1" ht="12.75">
      <c r="A59" s="349" t="s">
        <v>739</v>
      </c>
      <c r="B59" s="349" t="s">
        <v>284</v>
      </c>
      <c r="C59" s="348" t="s">
        <v>63</v>
      </c>
      <c r="D59" s="236"/>
      <c r="E59" s="237">
        <f>IF(ISBLANK(D59),"",VLOOKUP(D59,Po_50_m,2))</f>
      </c>
      <c r="F59" s="236">
        <v>116</v>
      </c>
      <c r="G59" s="238">
        <f>IF(ISBLANK(F59),"",VLOOKUP(F59,Po_50_m_H.,2))</f>
        <v>15</v>
      </c>
      <c r="H59" s="239"/>
      <c r="I59" s="238">
        <f>IF(ISBLANK(H59),"",VLOOKUP(H59,Po_1000_m,2))</f>
      </c>
      <c r="J59" s="239">
        <v>7169</v>
      </c>
      <c r="K59" s="237">
        <f>IF(ISBLANK(J59),"",VLOOKUP(J59,Po_1_km_marche,2))</f>
        <v>13</v>
      </c>
      <c r="L59" s="240"/>
      <c r="M59" s="237">
        <f>IF(ISBLANK(L59),"",VLOOKUP(L59,Po_Longueur,2))</f>
      </c>
      <c r="N59" s="240"/>
      <c r="O59" s="237">
        <f>IF(ISBLANK(N59),"",VLOOKUP(N59,Po_Triple_saut,2))</f>
      </c>
      <c r="P59" s="240"/>
      <c r="Q59" s="237">
        <f>IF(ISBLANK(P59),"",VLOOKUP(P59,Po_Hauteur,2))</f>
      </c>
      <c r="R59" s="240"/>
      <c r="S59" s="237">
        <f>IF(ISBLANK(R59),"",VLOOKUP(R59,Po_Perche,2))</f>
      </c>
      <c r="T59" s="240">
        <v>396</v>
      </c>
      <c r="U59" s="237">
        <f>IF(ISBLANK(T59),"",VLOOKUP(T59,Po_Poids,2))</f>
        <v>6</v>
      </c>
      <c r="V59" s="370">
        <f t="shared" si="22"/>
        <v>3</v>
      </c>
      <c r="W59" s="192">
        <f t="shared" si="23"/>
        <v>34</v>
      </c>
      <c r="X59" s="238">
        <v>53</v>
      </c>
      <c r="Y59" s="237"/>
      <c r="Z59" s="131">
        <f t="shared" si="24"/>
      </c>
      <c r="AA59" s="130">
        <f t="shared" si="25"/>
      </c>
      <c r="AB59" s="130">
        <f t="shared" si="26"/>
      </c>
      <c r="AC59" s="130">
        <f t="shared" si="27"/>
      </c>
      <c r="AD59" s="130">
        <f t="shared" si="28"/>
      </c>
      <c r="AE59" s="130">
        <f t="shared" si="29"/>
      </c>
      <c r="AF59" s="130">
        <f t="shared" si="30"/>
      </c>
      <c r="AG59" s="130">
        <f t="shared" si="31"/>
      </c>
      <c r="AH59" s="130">
        <f t="shared" si="32"/>
      </c>
      <c r="AI59" s="130">
        <f t="shared" si="33"/>
      </c>
      <c r="AJ59" s="130">
        <f t="shared" si="34"/>
      </c>
      <c r="AK59" s="130">
        <f t="shared" si="35"/>
      </c>
      <c r="AL59" s="130">
        <f t="shared" si="36"/>
        <v>34</v>
      </c>
      <c r="AM59" s="130">
        <f t="shared" si="37"/>
      </c>
      <c r="AN59" s="130">
        <f t="shared" si="38"/>
      </c>
      <c r="AO59" s="130">
        <f t="shared" si="39"/>
      </c>
      <c r="AP59" s="130">
        <f t="shared" si="40"/>
      </c>
      <c r="AQ59" s="130">
        <f t="shared" si="41"/>
      </c>
      <c r="AR59" s="130">
        <f t="shared" si="42"/>
      </c>
      <c r="AS59" s="173">
        <f t="shared" si="43"/>
      </c>
    </row>
    <row r="60" spans="1:45" s="235" customFormat="1" ht="12.75">
      <c r="A60" s="345" t="s">
        <v>466</v>
      </c>
      <c r="B60" s="345" t="s">
        <v>467</v>
      </c>
      <c r="C60" s="348" t="s">
        <v>77</v>
      </c>
      <c r="D60" s="236">
        <v>96</v>
      </c>
      <c r="E60" s="237">
        <f>IF(ISBLANK(D60),"",VLOOKUP(D60,Po_50_m,2))</f>
        <v>11</v>
      </c>
      <c r="F60" s="236"/>
      <c r="G60" s="238">
        <f>IF(ISBLANK(F60),"",VLOOKUP(F60,Po_50_m_H.,2))</f>
      </c>
      <c r="H60" s="239"/>
      <c r="I60" s="238">
        <f>IF(ISBLANK(H60),"",VLOOKUP(H60,Po_1000_m,2))</f>
      </c>
      <c r="J60" s="239">
        <v>7363</v>
      </c>
      <c r="K60" s="237">
        <f>IF(ISBLANK(J60),"",VLOOKUP(J60,Po_1_km_marche,2))</f>
        <v>11</v>
      </c>
      <c r="L60" s="240"/>
      <c r="M60" s="237">
        <f>IF(ISBLANK(L60),"",VLOOKUP(L60,Po_Longueur,2))</f>
      </c>
      <c r="N60" s="240"/>
      <c r="O60" s="237">
        <f>IF(ISBLANK(N60),"",VLOOKUP(N60,Po_Triple_saut,2))</f>
      </c>
      <c r="P60" s="240"/>
      <c r="Q60" s="237">
        <f>IF(ISBLANK(P60),"",VLOOKUP(P60,Po_Hauteur,2))</f>
      </c>
      <c r="R60" s="240"/>
      <c r="S60" s="237">
        <f>IF(ISBLANK(R60),"",VLOOKUP(R60,Po_Perche,2))</f>
      </c>
      <c r="T60" s="240">
        <v>480</v>
      </c>
      <c r="U60" s="237">
        <f>IF(ISBLANK(T60),"",VLOOKUP(T60,Po_Poids,2))</f>
        <v>11</v>
      </c>
      <c r="V60" s="370">
        <f t="shared" si="22"/>
        <v>3</v>
      </c>
      <c r="W60" s="192">
        <f t="shared" si="23"/>
        <v>33</v>
      </c>
      <c r="X60" s="238">
        <v>56</v>
      </c>
      <c r="Y60" s="237"/>
      <c r="Z60" s="131">
        <f t="shared" si="24"/>
      </c>
      <c r="AA60" s="130">
        <f t="shared" si="25"/>
      </c>
      <c r="AB60" s="130">
        <f t="shared" si="26"/>
      </c>
      <c r="AC60" s="130">
        <f t="shared" si="27"/>
      </c>
      <c r="AD60" s="130">
        <f t="shared" si="28"/>
        <v>33</v>
      </c>
      <c r="AE60" s="130">
        <f t="shared" si="29"/>
      </c>
      <c r="AF60" s="130">
        <f t="shared" si="30"/>
      </c>
      <c r="AG60" s="130">
        <f t="shared" si="31"/>
      </c>
      <c r="AH60" s="130">
        <f t="shared" si="32"/>
      </c>
      <c r="AI60" s="130">
        <f t="shared" si="33"/>
      </c>
      <c r="AJ60" s="130">
        <f t="shared" si="34"/>
      </c>
      <c r="AK60" s="130">
        <f t="shared" si="35"/>
      </c>
      <c r="AL60" s="130">
        <f t="shared" si="36"/>
      </c>
      <c r="AM60" s="130">
        <f t="shared" si="37"/>
      </c>
      <c r="AN60" s="130">
        <f t="shared" si="38"/>
      </c>
      <c r="AO60" s="130">
        <f t="shared" si="39"/>
      </c>
      <c r="AP60" s="130">
        <f t="shared" si="40"/>
      </c>
      <c r="AQ60" s="130">
        <f t="shared" si="41"/>
      </c>
      <c r="AR60" s="130">
        <f t="shared" si="42"/>
      </c>
      <c r="AS60" s="173">
        <f t="shared" si="43"/>
      </c>
    </row>
    <row r="61" spans="1:45" s="235" customFormat="1" ht="12.75">
      <c r="A61" s="329" t="s">
        <v>599</v>
      </c>
      <c r="B61" s="329" t="s">
        <v>306</v>
      </c>
      <c r="C61" s="348" t="s">
        <v>48</v>
      </c>
      <c r="D61" s="419">
        <v>97</v>
      </c>
      <c r="E61" s="130">
        <f>IF(ISBLANK(D61),"",VLOOKUP(D61,Po_50_m,2))</f>
        <v>11</v>
      </c>
      <c r="F61" s="419"/>
      <c r="G61" s="192">
        <f>IF(ISBLANK(F61),"",VLOOKUP(F61,Po_50_m_H.,2))</f>
      </c>
      <c r="H61" s="424"/>
      <c r="I61" s="238">
        <f>IF(ISBLANK(H61),"",VLOOKUP(H61,Po_1000_m,2))</f>
      </c>
      <c r="J61" s="239">
        <v>7576</v>
      </c>
      <c r="K61" s="130">
        <f>IF(ISBLANK(J61),"",VLOOKUP(J61,Po_1_km_marche,2))</f>
        <v>9</v>
      </c>
      <c r="L61" s="426"/>
      <c r="M61" s="130">
        <f>IF(ISBLANK(L61),"",VLOOKUP(L61,Po_Longueur,2))</f>
      </c>
      <c r="N61" s="426">
        <v>566</v>
      </c>
      <c r="O61" s="130">
        <f>IF(ISBLANK(N61),"",VLOOKUP(N61,Po_Triple_saut,2))</f>
        <v>12</v>
      </c>
      <c r="P61" s="426"/>
      <c r="Q61" s="130">
        <f>IF(ISBLANK(P61),"",VLOOKUP(P61,Po_Hauteur,2))</f>
      </c>
      <c r="R61" s="426"/>
      <c r="S61" s="130">
        <f>IF(ISBLANK(R61),"",VLOOKUP(R61,Po_Perche,2))</f>
      </c>
      <c r="T61" s="426"/>
      <c r="U61" s="130">
        <f>IF(ISBLANK(T61),"",VLOOKUP(T61,Po_Poids,2))</f>
      </c>
      <c r="V61" s="427">
        <f t="shared" si="22"/>
        <v>3</v>
      </c>
      <c r="W61" s="192">
        <f t="shared" si="23"/>
        <v>32</v>
      </c>
      <c r="X61" s="238">
        <v>57</v>
      </c>
      <c r="Y61" s="237"/>
      <c r="Z61" s="131">
        <f t="shared" si="24"/>
      </c>
      <c r="AA61" s="130">
        <f t="shared" si="25"/>
      </c>
      <c r="AB61" s="130">
        <f t="shared" si="26"/>
      </c>
      <c r="AC61" s="130">
        <f t="shared" si="27"/>
      </c>
      <c r="AD61" s="130">
        <f t="shared" si="28"/>
      </c>
      <c r="AE61" s="130">
        <f t="shared" si="29"/>
      </c>
      <c r="AF61" s="130">
        <f t="shared" si="30"/>
      </c>
      <c r="AG61" s="130">
        <f t="shared" si="31"/>
      </c>
      <c r="AH61" s="130">
        <f t="shared" si="32"/>
      </c>
      <c r="AI61" s="130">
        <f t="shared" si="33"/>
      </c>
      <c r="AJ61" s="130">
        <f t="shared" si="34"/>
      </c>
      <c r="AK61" s="130">
        <f t="shared" si="35"/>
      </c>
      <c r="AL61" s="130">
        <f t="shared" si="36"/>
      </c>
      <c r="AM61" s="130">
        <f t="shared" si="37"/>
      </c>
      <c r="AN61" s="130">
        <f t="shared" si="38"/>
      </c>
      <c r="AO61" s="130">
        <f t="shared" si="39"/>
        <v>32</v>
      </c>
      <c r="AP61" s="130">
        <f t="shared" si="40"/>
      </c>
      <c r="AQ61" s="130">
        <f t="shared" si="41"/>
      </c>
      <c r="AR61" s="130">
        <f t="shared" si="42"/>
      </c>
      <c r="AS61" s="173">
        <f t="shared" si="43"/>
      </c>
    </row>
    <row r="62" spans="1:45" s="235" customFormat="1" ht="12.75">
      <c r="A62" s="329" t="s">
        <v>720</v>
      </c>
      <c r="B62" s="329" t="s">
        <v>106</v>
      </c>
      <c r="C62" s="348" t="s">
        <v>48</v>
      </c>
      <c r="D62" s="236">
        <v>96</v>
      </c>
      <c r="E62" s="237">
        <f>IF(ISBLANK(D62),"",VLOOKUP(D62,Po_50_m,2))</f>
        <v>11</v>
      </c>
      <c r="F62" s="236"/>
      <c r="G62" s="238">
        <f>IF(ISBLANK(F62),"",VLOOKUP(F62,Po_50_m_H.,2))</f>
      </c>
      <c r="H62" s="239"/>
      <c r="I62" s="238">
        <f>IF(ISBLANK(H62),"",VLOOKUP(H62,Po_1000_m,2))</f>
      </c>
      <c r="J62" s="239">
        <v>7079</v>
      </c>
      <c r="K62" s="237">
        <f>IF(ISBLANK(J62),"",VLOOKUP(J62,Po_1_km_marche,2))</f>
        <v>14</v>
      </c>
      <c r="L62" s="240"/>
      <c r="M62" s="237">
        <f>IF(ISBLANK(L62),"",VLOOKUP(L62,Po_Longueur,2))</f>
      </c>
      <c r="N62" s="240"/>
      <c r="O62" s="237">
        <f>IF(ISBLANK(N62),"",VLOOKUP(N62,Po_Triple_saut,2))</f>
      </c>
      <c r="P62" s="240"/>
      <c r="Q62" s="237">
        <f>IF(ISBLANK(P62),"",VLOOKUP(P62,Po_Hauteur,2))</f>
      </c>
      <c r="R62" s="240"/>
      <c r="S62" s="237">
        <f>IF(ISBLANK(R62),"",VLOOKUP(R62,Po_Perche,2))</f>
      </c>
      <c r="T62" s="240">
        <v>392</v>
      </c>
      <c r="U62" s="237">
        <f>IF(ISBLANK(T62),"",VLOOKUP(T62,Po_Poids,2))</f>
        <v>6</v>
      </c>
      <c r="V62" s="370">
        <f t="shared" si="22"/>
        <v>3</v>
      </c>
      <c r="W62" s="192">
        <f t="shared" si="23"/>
        <v>31</v>
      </c>
      <c r="X62" s="238">
        <v>58</v>
      </c>
      <c r="Y62" s="237"/>
      <c r="Z62" s="131">
        <f t="shared" si="24"/>
      </c>
      <c r="AA62" s="130">
        <f t="shared" si="25"/>
      </c>
      <c r="AB62" s="130">
        <f t="shared" si="26"/>
      </c>
      <c r="AC62" s="130">
        <f t="shared" si="27"/>
      </c>
      <c r="AD62" s="130">
        <f t="shared" si="28"/>
      </c>
      <c r="AE62" s="130">
        <f t="shared" si="29"/>
      </c>
      <c r="AF62" s="130">
        <f t="shared" si="30"/>
      </c>
      <c r="AG62" s="130">
        <f t="shared" si="31"/>
      </c>
      <c r="AH62" s="130">
        <f t="shared" si="32"/>
      </c>
      <c r="AI62" s="130">
        <f t="shared" si="33"/>
      </c>
      <c r="AJ62" s="130">
        <f t="shared" si="34"/>
      </c>
      <c r="AK62" s="130">
        <f t="shared" si="35"/>
      </c>
      <c r="AL62" s="130">
        <f t="shared" si="36"/>
      </c>
      <c r="AM62" s="130">
        <f t="shared" si="37"/>
      </c>
      <c r="AN62" s="130">
        <f t="shared" si="38"/>
      </c>
      <c r="AO62" s="130">
        <f t="shared" si="39"/>
        <v>31</v>
      </c>
      <c r="AP62" s="130">
        <f t="shared" si="40"/>
      </c>
      <c r="AQ62" s="130">
        <f t="shared" si="41"/>
      </c>
      <c r="AR62" s="130">
        <f t="shared" si="42"/>
      </c>
      <c r="AS62" s="173">
        <f t="shared" si="43"/>
      </c>
    </row>
    <row r="63" spans="1:45" s="234" customFormat="1" ht="12.75">
      <c r="A63" s="348" t="s">
        <v>202</v>
      </c>
      <c r="B63" s="348" t="s">
        <v>203</v>
      </c>
      <c r="C63" s="345" t="s">
        <v>74</v>
      </c>
      <c r="D63" s="236"/>
      <c r="E63" s="237">
        <f>IF(ISBLANK(D63),"",VLOOKUP(D63,Po_50_m,2))</f>
      </c>
      <c r="F63" s="236">
        <v>111</v>
      </c>
      <c r="G63" s="238">
        <f>IF(ISBLANK(F63),"",VLOOKUP(F63,Po_50_m_H.,2))</f>
        <v>16</v>
      </c>
      <c r="H63" s="239"/>
      <c r="I63" s="238">
        <f>IF(ISBLANK(H63),"",VLOOKUP(H63,Po_1000_m,2))</f>
      </c>
      <c r="J63" s="239"/>
      <c r="K63" s="237">
        <f>IF(ISBLANK(J63),"",VLOOKUP(J63,Po_1_km_marche,2))</f>
      </c>
      <c r="L63" s="240"/>
      <c r="M63" s="237">
        <f>IF(ISBLANK(L63),"",VLOOKUP(L63,Po_Longueur,2))</f>
      </c>
      <c r="N63" s="240">
        <v>603</v>
      </c>
      <c r="O63" s="237">
        <f>IF(ISBLANK(N63),"",VLOOKUP(N63,Po_Triple_saut,2))</f>
        <v>14</v>
      </c>
      <c r="P63" s="240"/>
      <c r="Q63" s="237">
        <f>IF(ISBLANK(P63),"",VLOOKUP(P63,Po_Hauteur,2))</f>
      </c>
      <c r="R63" s="240"/>
      <c r="S63" s="237">
        <f>IF(ISBLANK(R63),"",VLOOKUP(R63,Po_Perche,2))</f>
      </c>
      <c r="T63" s="240"/>
      <c r="U63" s="237">
        <f>IF(ISBLANK(T63),"",VLOOKUP(T63,Po_Poids,2))</f>
      </c>
      <c r="V63" s="370">
        <f t="shared" si="22"/>
        <v>2</v>
      </c>
      <c r="W63" s="192">
        <f t="shared" si="23"/>
        <v>30</v>
      </c>
      <c r="X63" s="238">
        <v>59</v>
      </c>
      <c r="Y63" s="237"/>
      <c r="Z63" s="131">
        <f t="shared" si="24"/>
      </c>
      <c r="AA63" s="130">
        <f t="shared" si="25"/>
      </c>
      <c r="AB63" s="130">
        <f t="shared" si="26"/>
      </c>
      <c r="AC63" s="130">
        <f t="shared" si="27"/>
      </c>
      <c r="AD63" s="130">
        <f t="shared" si="28"/>
      </c>
      <c r="AE63" s="130">
        <f t="shared" si="29"/>
      </c>
      <c r="AF63" s="130">
        <f t="shared" si="30"/>
      </c>
      <c r="AG63" s="130">
        <f t="shared" si="31"/>
      </c>
      <c r="AH63" s="130">
        <f t="shared" si="32"/>
      </c>
      <c r="AI63" s="130">
        <f t="shared" si="33"/>
      </c>
      <c r="AJ63" s="130">
        <f t="shared" si="34"/>
        <v>30</v>
      </c>
      <c r="AK63" s="130">
        <f t="shared" si="35"/>
      </c>
      <c r="AL63" s="130">
        <f t="shared" si="36"/>
      </c>
      <c r="AM63" s="130">
        <f t="shared" si="37"/>
      </c>
      <c r="AN63" s="130">
        <f t="shared" si="38"/>
      </c>
      <c r="AO63" s="130">
        <f t="shared" si="39"/>
      </c>
      <c r="AP63" s="130">
        <f t="shared" si="40"/>
      </c>
      <c r="AQ63" s="130">
        <f t="shared" si="41"/>
      </c>
      <c r="AR63" s="130">
        <f t="shared" si="42"/>
      </c>
      <c r="AS63" s="173">
        <f t="shared" si="43"/>
      </c>
    </row>
    <row r="64" spans="1:45" s="234" customFormat="1" ht="12.75">
      <c r="A64" s="329" t="s">
        <v>721</v>
      </c>
      <c r="B64" s="329" t="s">
        <v>722</v>
      </c>
      <c r="C64" s="348" t="s">
        <v>48</v>
      </c>
      <c r="D64" s="236"/>
      <c r="E64" s="237">
        <f>IF(ISBLANK(D64),"",VLOOKUP(D64,Po_50_m,2))</f>
      </c>
      <c r="F64" s="236">
        <v>119</v>
      </c>
      <c r="G64" s="238">
        <f>IF(ISBLANK(F64),"",VLOOKUP(F64,Po_50_m_H.,2))</f>
        <v>14</v>
      </c>
      <c r="H64" s="239"/>
      <c r="I64" s="238">
        <f>IF(ISBLANK(H64),"",VLOOKUP(H64,Po_1000_m,2))</f>
      </c>
      <c r="J64" s="239">
        <v>7580</v>
      </c>
      <c r="K64" s="237">
        <f>IF(ISBLANK(J64),"",VLOOKUP(J64,Po_1_km_marche,2))</f>
        <v>9</v>
      </c>
      <c r="L64" s="240"/>
      <c r="M64" s="237">
        <f>IF(ISBLANK(L64),"",VLOOKUP(L64,Po_Longueur,2))</f>
      </c>
      <c r="N64" s="240"/>
      <c r="O64" s="237">
        <f>IF(ISBLANK(N64),"",VLOOKUP(N64,Po_Triple_saut,2))</f>
      </c>
      <c r="P64" s="240"/>
      <c r="Q64" s="237">
        <f>IF(ISBLANK(P64),"",VLOOKUP(P64,Po_Hauteur,2))</f>
      </c>
      <c r="R64" s="240"/>
      <c r="S64" s="237">
        <f>IF(ISBLANK(R64),"",VLOOKUP(R64,Po_Perche,2))</f>
      </c>
      <c r="T64" s="240">
        <v>380</v>
      </c>
      <c r="U64" s="237">
        <f>IF(ISBLANK(T64),"",VLOOKUP(T64,Po_Poids,2))</f>
        <v>6</v>
      </c>
      <c r="V64" s="370">
        <f t="shared" si="22"/>
        <v>3</v>
      </c>
      <c r="W64" s="192">
        <f t="shared" si="23"/>
        <v>29</v>
      </c>
      <c r="X64" s="238">
        <v>60</v>
      </c>
      <c r="Y64" s="237"/>
      <c r="Z64" s="131">
        <f t="shared" si="24"/>
      </c>
      <c r="AA64" s="130">
        <f t="shared" si="25"/>
      </c>
      <c r="AB64" s="130">
        <f t="shared" si="26"/>
      </c>
      <c r="AC64" s="130">
        <f t="shared" si="27"/>
      </c>
      <c r="AD64" s="130">
        <f t="shared" si="28"/>
      </c>
      <c r="AE64" s="130">
        <f t="shared" si="29"/>
      </c>
      <c r="AF64" s="130">
        <f t="shared" si="30"/>
      </c>
      <c r="AG64" s="130">
        <f t="shared" si="31"/>
      </c>
      <c r="AH64" s="130">
        <f t="shared" si="32"/>
      </c>
      <c r="AI64" s="130">
        <f t="shared" si="33"/>
      </c>
      <c r="AJ64" s="130">
        <f t="shared" si="34"/>
      </c>
      <c r="AK64" s="130">
        <f t="shared" si="35"/>
      </c>
      <c r="AL64" s="130">
        <f t="shared" si="36"/>
      </c>
      <c r="AM64" s="130">
        <f t="shared" si="37"/>
      </c>
      <c r="AN64" s="130">
        <f t="shared" si="38"/>
      </c>
      <c r="AO64" s="130">
        <f t="shared" si="39"/>
        <v>29</v>
      </c>
      <c r="AP64" s="130">
        <f t="shared" si="40"/>
      </c>
      <c r="AQ64" s="130">
        <f t="shared" si="41"/>
      </c>
      <c r="AR64" s="130">
        <f t="shared" si="42"/>
      </c>
      <c r="AS64" s="173">
        <f t="shared" si="43"/>
      </c>
    </row>
    <row r="65" spans="1:45" s="234" customFormat="1" ht="12.75">
      <c r="A65" s="345" t="s">
        <v>474</v>
      </c>
      <c r="B65" s="345" t="s">
        <v>324</v>
      </c>
      <c r="C65" s="348" t="s">
        <v>64</v>
      </c>
      <c r="D65" s="236">
        <v>95</v>
      </c>
      <c r="E65" s="237">
        <f>IF(ISBLANK(D65),"",VLOOKUP(D65,Po_50_m,2))</f>
        <v>11</v>
      </c>
      <c r="F65" s="236"/>
      <c r="G65" s="238">
        <f>IF(ISBLANK(F65),"",VLOOKUP(F65,Po_50_m_H.,2))</f>
      </c>
      <c r="H65" s="239"/>
      <c r="I65" s="238">
        <f>IF(ISBLANK(H65),"",VLOOKUP(H65,Po_1000_m,2))</f>
      </c>
      <c r="J65" s="239">
        <v>8155</v>
      </c>
      <c r="K65" s="237">
        <f>IF(ISBLANK(J65),"",VLOOKUP(J65,Po_1_km_marche,2))</f>
        <v>7</v>
      </c>
      <c r="L65" s="240"/>
      <c r="M65" s="237">
        <f>IF(ISBLANK(L65),"",VLOOKUP(L65,Po_Longueur,2))</f>
      </c>
      <c r="N65" s="240"/>
      <c r="O65" s="237">
        <f>IF(ISBLANK(N65),"",VLOOKUP(N65,Po_Triple_saut,2))</f>
      </c>
      <c r="P65" s="240"/>
      <c r="Q65" s="237">
        <f>IF(ISBLANK(P65),"",VLOOKUP(P65,Po_Hauteur,2))</f>
      </c>
      <c r="R65" s="240"/>
      <c r="S65" s="237">
        <f>IF(ISBLANK(R65),"",VLOOKUP(R65,Po_Perche,2))</f>
      </c>
      <c r="T65" s="240">
        <v>457</v>
      </c>
      <c r="U65" s="237">
        <f>IF(ISBLANK(T65),"",VLOOKUP(T65,Po_Poids,2))</f>
        <v>9</v>
      </c>
      <c r="V65" s="370">
        <f t="shared" si="22"/>
        <v>3</v>
      </c>
      <c r="W65" s="192">
        <f t="shared" si="23"/>
        <v>27</v>
      </c>
      <c r="X65" s="238">
        <v>61</v>
      </c>
      <c r="Y65" s="237"/>
      <c r="Z65" s="131">
        <f t="shared" si="24"/>
      </c>
      <c r="AA65" s="130">
        <f t="shared" si="25"/>
        <v>27</v>
      </c>
      <c r="AB65" s="130">
        <f t="shared" si="26"/>
      </c>
      <c r="AC65" s="130">
        <f t="shared" si="27"/>
      </c>
      <c r="AD65" s="130">
        <f t="shared" si="28"/>
      </c>
      <c r="AE65" s="130">
        <f t="shared" si="29"/>
      </c>
      <c r="AF65" s="130">
        <f t="shared" si="30"/>
      </c>
      <c r="AG65" s="130">
        <f t="shared" si="31"/>
      </c>
      <c r="AH65" s="130">
        <f t="shared" si="32"/>
      </c>
      <c r="AI65" s="130">
        <f t="shared" si="33"/>
      </c>
      <c r="AJ65" s="130">
        <f t="shared" si="34"/>
      </c>
      <c r="AK65" s="130">
        <f t="shared" si="35"/>
      </c>
      <c r="AL65" s="130">
        <f t="shared" si="36"/>
      </c>
      <c r="AM65" s="130">
        <f t="shared" si="37"/>
      </c>
      <c r="AN65" s="130">
        <f t="shared" si="38"/>
      </c>
      <c r="AO65" s="130">
        <f t="shared" si="39"/>
      </c>
      <c r="AP65" s="130">
        <f t="shared" si="40"/>
      </c>
      <c r="AQ65" s="130">
        <f t="shared" si="41"/>
      </c>
      <c r="AR65" s="130">
        <f t="shared" si="42"/>
      </c>
      <c r="AS65" s="173">
        <f t="shared" si="43"/>
      </c>
    </row>
    <row r="66" spans="1:45" s="234" customFormat="1" ht="12.75">
      <c r="A66" s="331" t="s">
        <v>252</v>
      </c>
      <c r="B66" s="331" t="s">
        <v>253</v>
      </c>
      <c r="C66" s="348" t="s">
        <v>64</v>
      </c>
      <c r="D66" s="236">
        <v>102</v>
      </c>
      <c r="E66" s="237">
        <f>IF(ISBLANK(D66),"",VLOOKUP(D66,Po_50_m,2))</f>
        <v>9</v>
      </c>
      <c r="F66" s="236"/>
      <c r="G66" s="238">
        <f>IF(ISBLANK(F66),"",VLOOKUP(F66,Po_50_m_H.,2))</f>
      </c>
      <c r="H66" s="239"/>
      <c r="I66" s="238">
        <f>IF(ISBLANK(H66),"",VLOOKUP(H66,Po_1000_m,2))</f>
      </c>
      <c r="J66" s="239">
        <v>9136</v>
      </c>
      <c r="K66" s="237">
        <f>IF(ISBLANK(J66),"",VLOOKUP(J66,Po_1_km_marche,2))</f>
        <v>1</v>
      </c>
      <c r="L66" s="240"/>
      <c r="M66" s="237">
        <f>IF(ISBLANK(L66),"",VLOOKUP(L66,Po_Longueur,2))</f>
      </c>
      <c r="N66" s="240">
        <v>625</v>
      </c>
      <c r="O66" s="237">
        <f>IF(ISBLANK(N66),"",VLOOKUP(N66,Po_Triple_saut,2))</f>
        <v>15</v>
      </c>
      <c r="P66" s="240"/>
      <c r="Q66" s="237">
        <f>IF(ISBLANK(P66),"",VLOOKUP(P66,Po_Hauteur,2))</f>
      </c>
      <c r="R66" s="240"/>
      <c r="S66" s="237">
        <f>IF(ISBLANK(R66),"",VLOOKUP(R66,Po_Perche,2))</f>
      </c>
      <c r="T66" s="240"/>
      <c r="U66" s="237">
        <f>IF(ISBLANK(T66),"",VLOOKUP(T66,Po_Poids,2))</f>
      </c>
      <c r="V66" s="370">
        <f t="shared" si="22"/>
        <v>3</v>
      </c>
      <c r="W66" s="192">
        <f t="shared" si="23"/>
        <v>25</v>
      </c>
      <c r="X66" s="238">
        <v>62</v>
      </c>
      <c r="Y66" s="237"/>
      <c r="Z66" s="131">
        <f t="shared" si="24"/>
      </c>
      <c r="AA66" s="130">
        <f t="shared" si="25"/>
        <v>25</v>
      </c>
      <c r="AB66" s="130">
        <f t="shared" si="26"/>
      </c>
      <c r="AC66" s="130">
        <f t="shared" si="27"/>
      </c>
      <c r="AD66" s="130">
        <f t="shared" si="28"/>
      </c>
      <c r="AE66" s="130">
        <f t="shared" si="29"/>
      </c>
      <c r="AF66" s="130">
        <f t="shared" si="30"/>
      </c>
      <c r="AG66" s="130">
        <f t="shared" si="31"/>
      </c>
      <c r="AH66" s="130">
        <f t="shared" si="32"/>
      </c>
      <c r="AI66" s="130">
        <f t="shared" si="33"/>
      </c>
      <c r="AJ66" s="130">
        <f t="shared" si="34"/>
      </c>
      <c r="AK66" s="130">
        <f t="shared" si="35"/>
      </c>
      <c r="AL66" s="130">
        <f t="shared" si="36"/>
      </c>
      <c r="AM66" s="130">
        <f t="shared" si="37"/>
      </c>
      <c r="AN66" s="130">
        <f t="shared" si="38"/>
      </c>
      <c r="AO66" s="130">
        <f t="shared" si="39"/>
      </c>
      <c r="AP66" s="130">
        <f t="shared" si="40"/>
      </c>
      <c r="AQ66" s="130">
        <f t="shared" si="41"/>
      </c>
      <c r="AR66" s="130">
        <f t="shared" si="42"/>
      </c>
      <c r="AS66" s="173">
        <f t="shared" si="43"/>
      </c>
    </row>
    <row r="67" spans="1:45" s="234" customFormat="1" ht="12.75">
      <c r="A67" s="350" t="s">
        <v>727</v>
      </c>
      <c r="B67" s="350" t="s">
        <v>728</v>
      </c>
      <c r="C67" s="350" t="s">
        <v>77</v>
      </c>
      <c r="D67" s="236"/>
      <c r="E67" s="237">
        <f>IF(ISBLANK(D67),"",VLOOKUP(D67,Po_50_m,2))</f>
      </c>
      <c r="F67" s="236">
        <v>136</v>
      </c>
      <c r="G67" s="238">
        <f>IF(ISBLANK(F67),"",VLOOKUP(F67,Po_50_m_H.,2))</f>
        <v>10</v>
      </c>
      <c r="H67" s="239"/>
      <c r="I67" s="238">
        <f>IF(ISBLANK(H67),"",VLOOKUP(H67,Po_1000_m,2))</f>
      </c>
      <c r="J67" s="239">
        <v>8369</v>
      </c>
      <c r="K67" s="237">
        <f>IF(ISBLANK(J67),"",VLOOKUP(J67,Po_1_km_marche,2))</f>
        <v>5</v>
      </c>
      <c r="L67" s="240"/>
      <c r="M67" s="237">
        <f>IF(ISBLANK(L67),"",VLOOKUP(L67,Po_Longueur,2))</f>
      </c>
      <c r="N67" s="240"/>
      <c r="O67" s="237"/>
      <c r="P67" s="240"/>
      <c r="Q67" s="237"/>
      <c r="R67" s="240"/>
      <c r="S67" s="237">
        <f>IF(ISBLANK(R67),"",VLOOKUP(R67,Po_Perche,2))</f>
      </c>
      <c r="T67" s="240">
        <v>388</v>
      </c>
      <c r="U67" s="237">
        <f>IF(ISBLANK(T67),"",VLOOKUP(T67,Po_Poids,2))</f>
        <v>6</v>
      </c>
      <c r="V67" s="370">
        <f t="shared" si="22"/>
        <v>3</v>
      </c>
      <c r="W67" s="192">
        <f t="shared" si="23"/>
        <v>21</v>
      </c>
      <c r="X67" s="238">
        <v>63</v>
      </c>
      <c r="Y67" s="237"/>
      <c r="Z67" s="131">
        <f t="shared" si="24"/>
      </c>
      <c r="AA67" s="130">
        <f t="shared" si="25"/>
      </c>
      <c r="AB67" s="130">
        <f t="shared" si="26"/>
      </c>
      <c r="AC67" s="130">
        <f t="shared" si="27"/>
      </c>
      <c r="AD67" s="130">
        <f t="shared" si="28"/>
        <v>21</v>
      </c>
      <c r="AE67" s="130">
        <f t="shared" si="29"/>
      </c>
      <c r="AF67" s="130">
        <f t="shared" si="30"/>
      </c>
      <c r="AG67" s="130">
        <f t="shared" si="31"/>
      </c>
      <c r="AH67" s="130">
        <f t="shared" si="32"/>
      </c>
      <c r="AI67" s="130">
        <f t="shared" si="33"/>
      </c>
      <c r="AJ67" s="130">
        <f t="shared" si="34"/>
      </c>
      <c r="AK67" s="130">
        <f t="shared" si="35"/>
      </c>
      <c r="AL67" s="130">
        <f t="shared" si="36"/>
      </c>
      <c r="AM67" s="130">
        <f t="shared" si="37"/>
      </c>
      <c r="AN67" s="130">
        <f t="shared" si="38"/>
      </c>
      <c r="AO67" s="130">
        <f t="shared" si="39"/>
      </c>
      <c r="AP67" s="130">
        <f t="shared" si="40"/>
      </c>
      <c r="AQ67" s="130">
        <f t="shared" si="41"/>
      </c>
      <c r="AR67" s="130">
        <f t="shared" si="42"/>
      </c>
      <c r="AS67" s="173">
        <f t="shared" si="43"/>
      </c>
    </row>
    <row r="68" spans="1:45" s="234" customFormat="1" ht="12.75">
      <c r="A68" s="350" t="s">
        <v>726</v>
      </c>
      <c r="B68" s="350" t="s">
        <v>253</v>
      </c>
      <c r="C68" s="350" t="s">
        <v>77</v>
      </c>
      <c r="D68" s="236"/>
      <c r="E68" s="237">
        <f>IF(ISBLANK(D68),"",VLOOKUP(D68,Po_50_m,2))</f>
      </c>
      <c r="F68" s="236">
        <v>142</v>
      </c>
      <c r="G68" s="238">
        <f>IF(ISBLANK(F68),"",VLOOKUP(F68,Po_50_m_H.,2))</f>
        <v>9</v>
      </c>
      <c r="H68" s="239"/>
      <c r="I68" s="238">
        <f>IF(ISBLANK(H68),"",VLOOKUP(H68,Po_1000_m,2))</f>
      </c>
      <c r="J68" s="239">
        <v>8253</v>
      </c>
      <c r="K68" s="237">
        <f>IF(ISBLANK(J68),"",VLOOKUP(J68,Po_1_km_marche,2))</f>
        <v>6</v>
      </c>
      <c r="L68" s="240"/>
      <c r="M68" s="237">
        <f>IF(ISBLANK(L68),"",VLOOKUP(L68,Po_Longueur,2))</f>
      </c>
      <c r="N68" s="240"/>
      <c r="O68" s="237"/>
      <c r="P68" s="240"/>
      <c r="Q68" s="237"/>
      <c r="R68" s="240"/>
      <c r="S68" s="237">
        <f>IF(ISBLANK(R68),"",VLOOKUP(R68,Po_Perche,2))</f>
      </c>
      <c r="T68" s="240">
        <v>282</v>
      </c>
      <c r="U68" s="237">
        <f>IF(ISBLANK(T68),"",VLOOKUP(T68,Po_Poids,2))</f>
        <v>1</v>
      </c>
      <c r="V68" s="370">
        <f t="shared" si="22"/>
        <v>3</v>
      </c>
      <c r="W68" s="192">
        <f t="shared" si="23"/>
        <v>16</v>
      </c>
      <c r="X68" s="238">
        <v>64</v>
      </c>
      <c r="Y68" s="237"/>
      <c r="Z68" s="131">
        <f t="shared" si="24"/>
      </c>
      <c r="AA68" s="130">
        <f t="shared" si="25"/>
      </c>
      <c r="AB68" s="130">
        <f t="shared" si="26"/>
      </c>
      <c r="AC68" s="130">
        <f t="shared" si="27"/>
      </c>
      <c r="AD68" s="130">
        <f t="shared" si="28"/>
        <v>16</v>
      </c>
      <c r="AE68" s="130">
        <f t="shared" si="29"/>
      </c>
      <c r="AF68" s="130">
        <f t="shared" si="30"/>
      </c>
      <c r="AG68" s="130">
        <f t="shared" si="31"/>
      </c>
      <c r="AH68" s="130">
        <f t="shared" si="32"/>
      </c>
      <c r="AI68" s="130">
        <f t="shared" si="33"/>
      </c>
      <c r="AJ68" s="130">
        <f t="shared" si="34"/>
      </c>
      <c r="AK68" s="130">
        <f t="shared" si="35"/>
      </c>
      <c r="AL68" s="130">
        <f t="shared" si="36"/>
      </c>
      <c r="AM68" s="130">
        <f t="shared" si="37"/>
      </c>
      <c r="AN68" s="130">
        <f t="shared" si="38"/>
      </c>
      <c r="AO68" s="130">
        <f t="shared" si="39"/>
      </c>
      <c r="AP68" s="130">
        <f t="shared" si="40"/>
      </c>
      <c r="AQ68" s="130">
        <f t="shared" si="41"/>
      </c>
      <c r="AR68" s="130">
        <f t="shared" si="42"/>
      </c>
      <c r="AS68" s="173">
        <f t="shared" si="43"/>
      </c>
    </row>
    <row r="69" spans="1:45" ht="15">
      <c r="A69" s="330" t="s">
        <v>338</v>
      </c>
      <c r="B69" s="330" t="s">
        <v>339</v>
      </c>
      <c r="C69" s="351" t="s">
        <v>46</v>
      </c>
      <c r="D69" s="236">
        <v>130</v>
      </c>
      <c r="E69" s="237">
        <f>IF(ISBLANK(D69),"",VLOOKUP(D69,Po_50_m,2))</f>
        <v>1</v>
      </c>
      <c r="F69" s="236"/>
      <c r="G69" s="238">
        <f>IF(ISBLANK(F69),"",VLOOKUP(F69,Po_50_m_H.,2))</f>
      </c>
      <c r="H69" s="239"/>
      <c r="I69" s="238">
        <f>IF(ISBLANK(H69),"",VLOOKUP(H69,Po_1000_m,2))</f>
      </c>
      <c r="J69" s="239">
        <v>8340</v>
      </c>
      <c r="K69" s="237">
        <f>IF(ISBLANK(J69),"",VLOOKUP(J69,Po_1_km_marche,2))</f>
        <v>5</v>
      </c>
      <c r="L69" s="240"/>
      <c r="M69" s="237">
        <f>IF(ISBLANK(L69),"",VLOOKUP(L69,Po_Longueur,2))</f>
      </c>
      <c r="N69" s="240"/>
      <c r="O69" s="237">
        <f>IF(ISBLANK(N69),"",VLOOKUP(N69,Po_Triple_saut,2))</f>
      </c>
      <c r="P69" s="240"/>
      <c r="Q69" s="237">
        <f>IF(ISBLANK(P69),"",VLOOKUP(P69,Po_Hauteur,2))</f>
      </c>
      <c r="R69" s="240"/>
      <c r="S69" s="237">
        <f>IF(ISBLANK(R69),"",VLOOKUP(R69,Po_Perche,2))</f>
      </c>
      <c r="T69" s="240">
        <v>385</v>
      </c>
      <c r="U69" s="237">
        <f>IF(ISBLANK(T69),"",VLOOKUP(T69,Po_Poids,2))</f>
        <v>6</v>
      </c>
      <c r="V69" s="370">
        <f t="shared" si="22"/>
        <v>3</v>
      </c>
      <c r="W69" s="192">
        <f t="shared" si="23"/>
        <v>12</v>
      </c>
      <c r="X69" s="238">
        <v>65</v>
      </c>
      <c r="Y69" s="97"/>
      <c r="Z69" s="131">
        <f t="shared" si="24"/>
      </c>
      <c r="AA69" s="130">
        <f t="shared" si="25"/>
      </c>
      <c r="AB69" s="130">
        <f t="shared" si="26"/>
      </c>
      <c r="AC69" s="130">
        <f t="shared" si="27"/>
      </c>
      <c r="AD69" s="130">
        <f t="shared" si="28"/>
      </c>
      <c r="AE69" s="130">
        <f t="shared" si="29"/>
      </c>
      <c r="AF69" s="130">
        <f t="shared" si="30"/>
      </c>
      <c r="AG69" s="130">
        <f t="shared" si="31"/>
      </c>
      <c r="AH69" s="130">
        <f t="shared" si="32"/>
      </c>
      <c r="AI69" s="130">
        <f t="shared" si="33"/>
      </c>
      <c r="AJ69" s="130">
        <f t="shared" si="34"/>
      </c>
      <c r="AK69" s="130">
        <f t="shared" si="35"/>
      </c>
      <c r="AL69" s="130">
        <f t="shared" si="36"/>
      </c>
      <c r="AM69" s="130">
        <f t="shared" si="37"/>
      </c>
      <c r="AN69" s="130">
        <f t="shared" si="38"/>
      </c>
      <c r="AO69" s="130">
        <f t="shared" si="39"/>
      </c>
      <c r="AP69" s="130">
        <f t="shared" si="40"/>
      </c>
      <c r="AQ69" s="130">
        <f t="shared" si="41"/>
        <v>12</v>
      </c>
      <c r="AR69" s="130">
        <f t="shared" si="42"/>
      </c>
      <c r="AS69" s="173">
        <f t="shared" si="43"/>
      </c>
    </row>
    <row r="70" ht="15">
      <c r="R70" s="96"/>
    </row>
    <row r="71" spans="1:45" ht="15.75">
      <c r="A71" s="133"/>
      <c r="Y71" s="100" t="s">
        <v>1</v>
      </c>
      <c r="Z71" s="100">
        <f>SUM(Z5:Z68)</f>
        <v>0</v>
      </c>
      <c r="AA71" s="100">
        <f aca="true" t="shared" si="44" ref="AA71:AS71">SUM(AA5:AA68)</f>
        <v>234</v>
      </c>
      <c r="AB71" s="100">
        <f t="shared" si="44"/>
        <v>329</v>
      </c>
      <c r="AC71" s="100">
        <f t="shared" si="44"/>
        <v>0</v>
      </c>
      <c r="AD71" s="100">
        <f t="shared" si="44"/>
        <v>315</v>
      </c>
      <c r="AE71" s="100">
        <f t="shared" si="44"/>
        <v>0</v>
      </c>
      <c r="AF71" s="100">
        <f t="shared" si="44"/>
        <v>0</v>
      </c>
      <c r="AG71" s="100">
        <f t="shared" si="44"/>
        <v>38</v>
      </c>
      <c r="AH71" s="100">
        <f t="shared" si="44"/>
        <v>0</v>
      </c>
      <c r="AI71" s="100">
        <f t="shared" si="44"/>
        <v>0</v>
      </c>
      <c r="AJ71" s="100">
        <f t="shared" si="44"/>
        <v>512</v>
      </c>
      <c r="AK71" s="100">
        <f t="shared" si="44"/>
        <v>129</v>
      </c>
      <c r="AL71" s="100">
        <f t="shared" si="44"/>
        <v>125</v>
      </c>
      <c r="AM71" s="100">
        <f t="shared" si="44"/>
        <v>253</v>
      </c>
      <c r="AN71" s="100">
        <f t="shared" si="44"/>
        <v>41</v>
      </c>
      <c r="AO71" s="100">
        <f t="shared" si="44"/>
        <v>477</v>
      </c>
      <c r="AP71" s="100">
        <f t="shared" si="44"/>
        <v>0</v>
      </c>
      <c r="AQ71" s="100">
        <f t="shared" si="44"/>
        <v>256</v>
      </c>
      <c r="AR71" s="100">
        <f t="shared" si="44"/>
        <v>39</v>
      </c>
      <c r="AS71" s="100">
        <f t="shared" si="44"/>
        <v>0</v>
      </c>
    </row>
    <row r="72" spans="25:45" ht="15.75"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</row>
    <row r="73" spans="25:45" ht="15.75">
      <c r="Y73" s="100" t="s">
        <v>60</v>
      </c>
      <c r="Z73" s="81">
        <f>COUNTIF($C$5:$C69,Z3)</f>
        <v>0</v>
      </c>
      <c r="AA73" s="81">
        <f>COUNTIF($C$5:$C69,AA3)</f>
        <v>6</v>
      </c>
      <c r="AB73" s="81">
        <f>COUNTIF($C$5:$C69,AB3)</f>
        <v>8</v>
      </c>
      <c r="AC73" s="81">
        <f>COUNTIF($C$5:$C69,AC3)</f>
        <v>0</v>
      </c>
      <c r="AD73" s="81">
        <f>COUNTIF($C$5:$C69,AD3)</f>
        <v>9</v>
      </c>
      <c r="AE73" s="81">
        <f>COUNTIF($C$5:$C69,AE3)</f>
        <v>0</v>
      </c>
      <c r="AF73" s="81">
        <f>COUNTIF($C$5:$C69,AF3)</f>
        <v>0</v>
      </c>
      <c r="AG73" s="81">
        <f>COUNTIF($C$5:$C69,AG3)</f>
        <v>1</v>
      </c>
      <c r="AH73" s="81">
        <f>COUNTIF($C$5:$C69,AH3)</f>
        <v>0</v>
      </c>
      <c r="AI73" s="81">
        <f>COUNTIF($C$5:$C69,AI3)</f>
        <v>0</v>
      </c>
      <c r="AJ73" s="81">
        <f>COUNTIF($C$5:$C69,AJ3)</f>
        <v>11</v>
      </c>
      <c r="AK73" s="81">
        <f>COUNTIF($C$5:$C69,AK3)</f>
        <v>3</v>
      </c>
      <c r="AL73" s="81">
        <f>COUNTIF($C$5:$C69,AL3)</f>
        <v>3</v>
      </c>
      <c r="AM73" s="81">
        <f>COUNTIF($C$5:$C69,AM3)</f>
        <v>5</v>
      </c>
      <c r="AN73" s="81">
        <f>COUNTIF($C$5:$C69,AN3)</f>
        <v>1</v>
      </c>
      <c r="AO73" s="81">
        <f>COUNTIF($C$5:$C69,AO3)</f>
        <v>11</v>
      </c>
      <c r="AP73" s="81">
        <f>COUNTIF($C$5:$C69,AP3)</f>
        <v>0</v>
      </c>
      <c r="AQ73" s="81">
        <f>COUNTIF($C$5:$C69,AQ3)</f>
        <v>6</v>
      </c>
      <c r="AR73" s="81">
        <f>COUNTIF($C$5:$C69,AR3)</f>
        <v>1</v>
      </c>
      <c r="AS73" s="81">
        <f>COUNTIF($C$5:$C69,AS3)</f>
        <v>0</v>
      </c>
    </row>
    <row r="74" spans="25:42" ht="15">
      <c r="Y74" s="97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98"/>
      <c r="AO74" s="98"/>
      <c r="AP74" s="98"/>
    </row>
    <row r="75" spans="25:45" ht="15.75">
      <c r="Y75" s="81" t="s">
        <v>85</v>
      </c>
      <c r="Z75" s="81"/>
      <c r="AA75" s="81">
        <v>7</v>
      </c>
      <c r="AB75" s="81">
        <v>3</v>
      </c>
      <c r="AC75" s="81"/>
      <c r="AD75" s="81">
        <v>4</v>
      </c>
      <c r="AE75" s="81"/>
      <c r="AF75" s="81"/>
      <c r="AG75" s="81">
        <v>12</v>
      </c>
      <c r="AH75" s="81"/>
      <c r="AI75" s="81"/>
      <c r="AJ75" s="81">
        <v>1</v>
      </c>
      <c r="AK75" s="81">
        <v>8</v>
      </c>
      <c r="AL75" s="81">
        <v>9</v>
      </c>
      <c r="AM75" s="81">
        <v>6</v>
      </c>
      <c r="AN75" s="81">
        <v>10</v>
      </c>
      <c r="AO75" s="81">
        <v>2</v>
      </c>
      <c r="AP75" s="81"/>
      <c r="AQ75" s="81">
        <v>5</v>
      </c>
      <c r="AR75" s="81">
        <v>11</v>
      </c>
      <c r="AS75" s="81"/>
    </row>
  </sheetData>
  <sheetProtection selectLockedCells="1" selectUnlockedCells="1"/>
  <autoFilter ref="A4:AS71"/>
  <mergeCells count="36">
    <mergeCell ref="A1:X1"/>
    <mergeCell ref="A3:A4"/>
    <mergeCell ref="B3:B4"/>
    <mergeCell ref="C3:C4"/>
    <mergeCell ref="D3:E3"/>
    <mergeCell ref="F3:G3"/>
    <mergeCell ref="A2:X2"/>
    <mergeCell ref="AE3:AE4"/>
    <mergeCell ref="T3:U3"/>
    <mergeCell ref="W3:W4"/>
    <mergeCell ref="X3:X4"/>
    <mergeCell ref="H3:I3"/>
    <mergeCell ref="J3:K3"/>
    <mergeCell ref="L3:M3"/>
    <mergeCell ref="N3:O3"/>
    <mergeCell ref="P3:Q3"/>
    <mergeCell ref="R3:S3"/>
    <mergeCell ref="AF3:AF4"/>
    <mergeCell ref="AG3:AG4"/>
    <mergeCell ref="AH3:AH4"/>
    <mergeCell ref="AI3:AI4"/>
    <mergeCell ref="AP3:AP4"/>
    <mergeCell ref="Z3:Z4"/>
    <mergeCell ref="AA3:AA4"/>
    <mergeCell ref="AB3:AB4"/>
    <mergeCell ref="AD3:AD4"/>
    <mergeCell ref="AC3:AC4"/>
    <mergeCell ref="AQ3:AQ4"/>
    <mergeCell ref="AR3:AR4"/>
    <mergeCell ref="AS3:AS4"/>
    <mergeCell ref="AJ3:AJ4"/>
    <mergeCell ref="AK3:AK4"/>
    <mergeCell ref="AL3:AL4"/>
    <mergeCell ref="AM3:AM4"/>
    <mergeCell ref="AN3:AN4"/>
    <mergeCell ref="AO3:AO4"/>
  </mergeCells>
  <printOptions horizontalCentered="1"/>
  <pageMargins left="0.19652777777777777" right="0.19652777777777777" top="0.7875" bottom="0.7875" header="0.31527777777777777" footer="0.5118055555555555"/>
  <pageSetup horizontalDpi="300" verticalDpi="300" orientation="portrait" paperSize="9" scale="60" r:id="rId1"/>
  <headerFooter alignWithMargins="0">
    <oddHeader>&amp;L&amp;"Times New Roman,Gras"FSGT Ile de France &amp;C&amp;"Times New Roman,Gras"&amp;14CHALLENGE GUIMIER JEUNES
1er tour</oddHeader>
    <oddFooter>&amp;CPage 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S74"/>
  <sheetViews>
    <sheetView showZeros="0" zoomScale="75" zoomScaleNormal="75" zoomScalePageLayoutView="0" workbookViewId="0" topLeftCell="A1">
      <pane xSplit="3" ySplit="4" topLeftCell="D5" activePane="bottomRight" state="frozen"/>
      <selection pane="topLeft" activeCell="H54" sqref="H54"/>
      <selection pane="topRight" activeCell="H54" sqref="H54"/>
      <selection pane="bottomLeft" activeCell="H54" sqref="H54"/>
      <selection pane="bottomRight" activeCell="B27" sqref="B27"/>
    </sheetView>
  </sheetViews>
  <sheetFormatPr defaultColWidth="11.00390625" defaultRowHeight="15.75"/>
  <cols>
    <col min="1" max="1" width="21.50390625" style="91" bestFit="1" customWidth="1"/>
    <col min="2" max="2" width="16.00390625" style="91" bestFit="1" customWidth="1"/>
    <col min="3" max="3" width="6.50390625" style="91" bestFit="1" customWidth="1"/>
    <col min="4" max="4" width="10.25390625" style="93" bestFit="1" customWidth="1"/>
    <col min="5" max="5" width="9.00390625" style="91" bestFit="1" customWidth="1"/>
    <col min="6" max="6" width="10.25390625" style="93" bestFit="1" customWidth="1"/>
    <col min="7" max="7" width="9.00390625" style="91" bestFit="1" customWidth="1"/>
    <col min="8" max="8" width="10.25390625" style="94" bestFit="1" customWidth="1"/>
    <col min="9" max="9" width="9.00390625" style="91" bestFit="1" customWidth="1"/>
    <col min="10" max="10" width="10.25390625" style="94" hidden="1" customWidth="1"/>
    <col min="11" max="11" width="9.00390625" style="91" hidden="1" customWidth="1"/>
    <col min="12" max="12" width="10.25390625" style="95" hidden="1" customWidth="1"/>
    <col min="13" max="13" width="9.00390625" style="91" hidden="1" customWidth="1"/>
    <col min="14" max="14" width="10.25390625" style="95" bestFit="1" customWidth="1"/>
    <col min="15" max="15" width="9.00390625" style="91" bestFit="1" customWidth="1"/>
    <col min="16" max="16" width="10.25390625" style="95" bestFit="1" customWidth="1"/>
    <col min="17" max="17" width="9.00390625" style="91" bestFit="1" customWidth="1"/>
    <col min="18" max="18" width="10.25390625" style="95" hidden="1" customWidth="1"/>
    <col min="19" max="19" width="9.00390625" style="91" hidden="1" customWidth="1"/>
    <col min="20" max="20" width="10.25390625" style="95" bestFit="1" customWidth="1"/>
    <col min="21" max="21" width="9.00390625" style="91" bestFit="1" customWidth="1"/>
    <col min="22" max="22" width="5.125" style="84" bestFit="1" customWidth="1"/>
    <col min="23" max="23" width="7.50390625" style="91" customWidth="1"/>
    <col min="24" max="24" width="7.25390625" style="91" customWidth="1"/>
    <col min="25" max="25" width="12.25390625" style="91" bestFit="1" customWidth="1"/>
    <col min="26" max="26" width="3.75390625" style="91" bestFit="1" customWidth="1"/>
    <col min="27" max="27" width="6.75390625" style="91" bestFit="1" customWidth="1"/>
    <col min="28" max="28" width="5.25390625" style="91" bestFit="1" customWidth="1"/>
    <col min="29" max="29" width="5.125" style="91" bestFit="1" customWidth="1"/>
    <col min="30" max="30" width="6.50390625" style="91" bestFit="1" customWidth="1"/>
    <col min="31" max="31" width="6.625" style="91" bestFit="1" customWidth="1"/>
    <col min="32" max="32" width="5.25390625" style="91" bestFit="1" customWidth="1"/>
    <col min="33" max="33" width="7.00390625" style="91" bestFit="1" customWidth="1"/>
    <col min="34" max="34" width="7.25390625" style="91" bestFit="1" customWidth="1"/>
    <col min="35" max="35" width="5.125" style="91" bestFit="1" customWidth="1"/>
    <col min="36" max="36" width="6.125" style="91" bestFit="1" customWidth="1"/>
    <col min="37" max="37" width="4.50390625" style="91" bestFit="1" customWidth="1"/>
    <col min="38" max="38" width="4.625" style="91" bestFit="1" customWidth="1"/>
    <col min="39" max="39" width="7.75390625" style="91" bestFit="1" customWidth="1"/>
    <col min="40" max="40" width="6.125" style="91" bestFit="1" customWidth="1"/>
    <col min="41" max="41" width="5.00390625" style="91" bestFit="1" customWidth="1"/>
    <col min="42" max="42" width="4.25390625" style="91" bestFit="1" customWidth="1"/>
    <col min="43" max="44" width="6.625" style="91" bestFit="1" customWidth="1"/>
    <col min="45" max="45" width="5.50390625" style="91" bestFit="1" customWidth="1"/>
    <col min="46" max="16384" width="11.00390625" style="91" customWidth="1"/>
  </cols>
  <sheetData>
    <row r="1" spans="1:24" s="89" customFormat="1" ht="27">
      <c r="A1" s="502" t="s">
        <v>41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2"/>
      <c r="Q1" s="502"/>
      <c r="R1" s="502"/>
      <c r="S1" s="502"/>
      <c r="T1" s="502"/>
      <c r="U1" s="502"/>
      <c r="V1" s="502"/>
      <c r="W1" s="502"/>
      <c r="X1" s="502"/>
    </row>
    <row r="2" spans="1:24" s="82" customFormat="1" ht="27" thickBot="1">
      <c r="A2" s="503" t="s">
        <v>607</v>
      </c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503"/>
      <c r="O2" s="503"/>
      <c r="P2" s="503"/>
      <c r="Q2" s="503"/>
      <c r="R2" s="503"/>
      <c r="S2" s="503"/>
      <c r="T2" s="503"/>
      <c r="U2" s="503"/>
      <c r="V2" s="503"/>
      <c r="W2" s="503"/>
      <c r="X2" s="503"/>
    </row>
    <row r="3" spans="1:45" s="92" customFormat="1" ht="15" thickBot="1">
      <c r="A3" s="570" t="s">
        <v>0</v>
      </c>
      <c r="B3" s="572" t="s">
        <v>73</v>
      </c>
      <c r="C3" s="574" t="s">
        <v>71</v>
      </c>
      <c r="D3" s="542" t="s">
        <v>20</v>
      </c>
      <c r="E3" s="511"/>
      <c r="F3" s="549" t="s">
        <v>4</v>
      </c>
      <c r="G3" s="549"/>
      <c r="H3" s="511" t="s">
        <v>22</v>
      </c>
      <c r="I3" s="511"/>
      <c r="J3" s="511" t="s">
        <v>23</v>
      </c>
      <c r="K3" s="511"/>
      <c r="L3" s="511" t="s">
        <v>8</v>
      </c>
      <c r="M3" s="511"/>
      <c r="N3" s="569" t="s">
        <v>16</v>
      </c>
      <c r="O3" s="569"/>
      <c r="P3" s="576" t="s">
        <v>17</v>
      </c>
      <c r="Q3" s="576"/>
      <c r="R3" s="511" t="s">
        <v>18</v>
      </c>
      <c r="S3" s="511"/>
      <c r="T3" s="577" t="s">
        <v>7</v>
      </c>
      <c r="U3" s="577"/>
      <c r="V3" s="200" t="s">
        <v>242</v>
      </c>
      <c r="W3" s="538" t="s">
        <v>43</v>
      </c>
      <c r="X3" s="554" t="s">
        <v>12</v>
      </c>
      <c r="Z3" s="567" t="str">
        <f>'[1]Points T1 J2'!B3</f>
        <v>AB</v>
      </c>
      <c r="AA3" s="562" t="str">
        <f>'[1]Points T1 J2'!C3</f>
        <v>ABDO</v>
      </c>
      <c r="AB3" s="562" t="str">
        <f>'[1]Points T1 J2'!D3</f>
        <v>ACB</v>
      </c>
      <c r="AC3" s="562" t="s">
        <v>224</v>
      </c>
      <c r="AD3" s="562" t="str">
        <f>'[1]Points T1 J2'!E3</f>
        <v>ASGB</v>
      </c>
      <c r="AE3" s="562" t="str">
        <f>'[1]Points T1 J2'!F3</f>
        <v>BMSA</v>
      </c>
      <c r="AF3" s="562" t="str">
        <f>'[1]Points T1 J2'!G3</f>
        <v>CAR</v>
      </c>
      <c r="AG3" s="562" t="s">
        <v>150</v>
      </c>
      <c r="AH3" s="562" t="str">
        <f>'[1]Points T1 J2'!I3</f>
        <v>COMA</v>
      </c>
      <c r="AI3" s="562" t="str">
        <f>'[1]Points T1 J2'!J3</f>
        <v>CSB</v>
      </c>
      <c r="AJ3" s="562" t="str">
        <f>'[1]Points T1 J2'!L3</f>
        <v>NLSA</v>
      </c>
      <c r="AK3" s="562" t="str">
        <f>'[1]Points T1 J2'!M3</f>
        <v>ESS</v>
      </c>
      <c r="AL3" s="562" t="str">
        <f>'[1]Points T1 J2'!N3</f>
        <v>ESV</v>
      </c>
      <c r="AM3" s="562" t="str">
        <f>'[1]Points T1 J2'!O3</f>
        <v>ESC XV</v>
      </c>
      <c r="AN3" s="562" t="str">
        <f>'[1]Points T1 J2'!P3</f>
        <v>SDUS</v>
      </c>
      <c r="AO3" s="562" t="str">
        <f>'[1]Points T1 J2'!Q3</f>
        <v>TAC</v>
      </c>
      <c r="AP3" s="562" t="str">
        <f>'[1]Points T1 J2'!R3</f>
        <v>USI</v>
      </c>
      <c r="AQ3" s="562" t="str">
        <f>'[1]Points T1 J2'!S3</f>
        <v>USMA</v>
      </c>
      <c r="AR3" s="562" t="str">
        <f>'[1]Points T1 J2'!T3</f>
        <v>USOB</v>
      </c>
      <c r="AS3" s="564" t="str">
        <f>'[1]Points T1 J2'!U3</f>
        <v>VMA</v>
      </c>
    </row>
    <row r="4" spans="1:45" ht="15.75" thickBot="1">
      <c r="A4" s="571"/>
      <c r="B4" s="573"/>
      <c r="C4" s="575"/>
      <c r="D4" s="202" t="s">
        <v>2</v>
      </c>
      <c r="E4" s="203" t="s">
        <v>1</v>
      </c>
      <c r="F4" s="204" t="s">
        <v>2</v>
      </c>
      <c r="G4" s="205" t="s">
        <v>1</v>
      </c>
      <c r="H4" s="206" t="s">
        <v>2</v>
      </c>
      <c r="I4" s="208" t="s">
        <v>1</v>
      </c>
      <c r="J4" s="206" t="s">
        <v>2</v>
      </c>
      <c r="K4" s="203" t="s">
        <v>1</v>
      </c>
      <c r="L4" s="207" t="s">
        <v>2</v>
      </c>
      <c r="M4" s="203" t="s">
        <v>1</v>
      </c>
      <c r="N4" s="209" t="s">
        <v>2</v>
      </c>
      <c r="O4" s="205" t="s">
        <v>1</v>
      </c>
      <c r="P4" s="207" t="s">
        <v>2</v>
      </c>
      <c r="Q4" s="205" t="s">
        <v>1</v>
      </c>
      <c r="R4" s="207" t="s">
        <v>2</v>
      </c>
      <c r="S4" s="203" t="s">
        <v>1</v>
      </c>
      <c r="T4" s="207" t="s">
        <v>2</v>
      </c>
      <c r="U4" s="219" t="s">
        <v>1</v>
      </c>
      <c r="V4" s="201"/>
      <c r="W4" s="539"/>
      <c r="X4" s="566"/>
      <c r="Z4" s="568"/>
      <c r="AA4" s="563"/>
      <c r="AB4" s="563"/>
      <c r="AC4" s="563"/>
      <c r="AD4" s="563"/>
      <c r="AE4" s="563"/>
      <c r="AF4" s="563"/>
      <c r="AG4" s="563"/>
      <c r="AH4" s="563"/>
      <c r="AI4" s="563"/>
      <c r="AJ4" s="563"/>
      <c r="AK4" s="563"/>
      <c r="AL4" s="563"/>
      <c r="AM4" s="563"/>
      <c r="AN4" s="563"/>
      <c r="AO4" s="563"/>
      <c r="AP4" s="563"/>
      <c r="AQ4" s="563"/>
      <c r="AR4" s="563"/>
      <c r="AS4" s="565"/>
    </row>
    <row r="5" spans="1:45" s="90" customFormat="1" ht="15">
      <c r="A5" s="329" t="s">
        <v>96</v>
      </c>
      <c r="B5" s="329" t="s">
        <v>97</v>
      </c>
      <c r="C5" s="312" t="s">
        <v>48</v>
      </c>
      <c r="D5" s="228">
        <v>88</v>
      </c>
      <c r="E5" s="222">
        <f>IF(ISBLANK(D5),"",VLOOKUP(D5,BF_60_m,2))</f>
        <v>20</v>
      </c>
      <c r="F5" s="284"/>
      <c r="G5" s="222">
        <f>IF(ISBLANK(F5),"",VLOOKUP(F5,BF_50_m_H.,2))</f>
      </c>
      <c r="H5" s="285">
        <v>3565</v>
      </c>
      <c r="I5" s="222">
        <f>IF(ISBLANK(H5),"",VLOOKUP(H5,BF_1000_m,2))</f>
        <v>16</v>
      </c>
      <c r="J5" s="230"/>
      <c r="K5" s="221">
        <f aca="true" t="shared" si="0" ref="K5:K36">IF(ISBLANK(J5),"",VLOOKUP(J5,BF_1_km_marche,2))</f>
      </c>
      <c r="L5" s="231"/>
      <c r="M5" s="222">
        <f>IF(ISBLANK(L5),"",VLOOKUP(L5,BF_LONGUEUR,2))</f>
      </c>
      <c r="N5" s="231"/>
      <c r="O5" s="283">
        <f>IF(ISBLANK(N5),"",VLOOKUP(N5,BF_T.S.,2))</f>
      </c>
      <c r="P5" s="231">
        <v>135</v>
      </c>
      <c r="Q5" s="222">
        <f>IF(ISBLANK(P5),"",VLOOKUP(P5,BF_HAUTEUR,2))</f>
        <v>20</v>
      </c>
      <c r="R5" s="231"/>
      <c r="S5" s="221">
        <f>IF(ISBLANK(R5),"",VLOOKUP(R5,BF_PERCHE,2))</f>
      </c>
      <c r="T5" s="231"/>
      <c r="U5" s="222">
        <f>IF(ISBLANK(T5),"",VLOOKUP(T5,BF_POIDS,2))</f>
      </c>
      <c r="V5" s="225">
        <f aca="true" t="shared" si="1" ref="V5:V36">IF(ISBLANK(C5),"",COUNTA(D5,F5,H5,J5,L5,N5,P5,R5,T5))</f>
        <v>3</v>
      </c>
      <c r="W5" s="226">
        <f aca="true" t="shared" si="2" ref="W5:W36">SUM(U5,S5,Q5,O5,M5,K5,I5,G5,E5)</f>
        <v>56</v>
      </c>
      <c r="X5" s="227">
        <v>1</v>
      </c>
      <c r="Y5" s="295"/>
      <c r="Z5" s="193">
        <f aca="true" t="shared" si="3" ref="Z5:Z16">IF($Z$3&lt;&gt;(C5),"",W5)</f>
      </c>
      <c r="AA5" s="194">
        <f aca="true" t="shared" si="4" ref="AA5:AA16">IF($AA$3&lt;&gt;(C5),"",W5)</f>
      </c>
      <c r="AB5" s="194">
        <f aca="true" t="shared" si="5" ref="AB5:AB36">IF($AB$3&lt;&gt;(C5),"",W5)</f>
      </c>
      <c r="AC5" s="194">
        <f aca="true" t="shared" si="6" ref="AC5:AC16">IF($AC$3&lt;&gt;(C5),"",W5)</f>
      </c>
      <c r="AD5" s="194">
        <f aca="true" t="shared" si="7" ref="AD5:AD16">IF($AD$3&lt;&gt;(C5),"",W5)</f>
      </c>
      <c r="AE5" s="194">
        <f aca="true" t="shared" si="8" ref="AE5:AE16">IF($AE$3&lt;&gt;(C5),"",W5)</f>
      </c>
      <c r="AF5" s="194">
        <f aca="true" t="shared" si="9" ref="AF5:AF16">IF($AF$3&lt;&gt;(C5),"",W5)</f>
      </c>
      <c r="AG5" s="194">
        <f aca="true" t="shared" si="10" ref="AG5:AG16">IF($AG$3&lt;&gt;(C5),"",W5)</f>
      </c>
      <c r="AH5" s="194">
        <f aca="true" t="shared" si="11" ref="AH5:AH16">IF($AH$3&lt;&gt;(C5),"",W5)</f>
      </c>
      <c r="AI5" s="194">
        <f aca="true" t="shared" si="12" ref="AI5:AI16">IF($AI$3&lt;&gt;(C5),"",W5)</f>
      </c>
      <c r="AJ5" s="194">
        <f aca="true" t="shared" si="13" ref="AJ5:AJ16">IF($AJ$3&lt;&gt;(C5),"",W5)</f>
      </c>
      <c r="AK5" s="194">
        <f aca="true" t="shared" si="14" ref="AK5:AK16">IF($AK$3&lt;&gt;(C5),"",W5)</f>
      </c>
      <c r="AL5" s="194">
        <f aca="true" t="shared" si="15" ref="AL5:AL16">IF($AL$3&lt;&gt;(C5),"",W5)</f>
      </c>
      <c r="AM5" s="194">
        <f aca="true" t="shared" si="16" ref="AM5:AM16">IF($AM$3&lt;&gt;(C5),"",W5)</f>
      </c>
      <c r="AN5" s="194">
        <f aca="true" t="shared" si="17" ref="AN5:AN16">IF($AN$3&lt;&gt;(C5),"",W5)</f>
      </c>
      <c r="AO5" s="194">
        <f aca="true" t="shared" si="18" ref="AO5:AO16">IF($AO$3&lt;&gt;(C5),"",W5)</f>
        <v>56</v>
      </c>
      <c r="AP5" s="194">
        <f aca="true" t="shared" si="19" ref="AP5:AP16">IF($AP$3&lt;&gt;(C5),"",W5)</f>
      </c>
      <c r="AQ5" s="194">
        <f aca="true" t="shared" si="20" ref="AQ5:AQ16">IF($AQ$3&lt;&gt;(C5),"",W5)</f>
      </c>
      <c r="AR5" s="194">
        <f aca="true" t="shared" si="21" ref="AR5:AR36">IF($AR$3&lt;&gt;(C5),"",W5)</f>
      </c>
      <c r="AS5" s="195">
        <f aca="true" t="shared" si="22" ref="AS5:AS16">IF($AS$3&lt;&gt;(C5),"",W5)</f>
      </c>
    </row>
    <row r="6" spans="1:45" s="90" customFormat="1" ht="15">
      <c r="A6" s="350" t="s">
        <v>140</v>
      </c>
      <c r="B6" s="350" t="s">
        <v>144</v>
      </c>
      <c r="C6" s="350" t="s">
        <v>63</v>
      </c>
      <c r="D6" s="228">
        <v>86</v>
      </c>
      <c r="E6" s="222">
        <f>IF(ISBLANK(D6),"",VLOOKUP(D6,BF_60_m,2))</f>
        <v>21</v>
      </c>
      <c r="F6" s="284"/>
      <c r="G6" s="222">
        <f>IF(ISBLANK(F6),"",VLOOKUP(F6,BF_50_m_H.,2))</f>
      </c>
      <c r="H6" s="285">
        <v>4262</v>
      </c>
      <c r="I6" s="222">
        <f>IF(ISBLANK(H6),"",VLOOKUP(H6,BF_1000_m,2))</f>
        <v>12</v>
      </c>
      <c r="J6" s="230"/>
      <c r="K6" s="221">
        <f t="shared" si="0"/>
      </c>
      <c r="L6" s="231"/>
      <c r="M6" s="222">
        <f>IF(ISBLANK(L6),"",VLOOKUP(L6,BF_LONGUEUR,2))</f>
      </c>
      <c r="N6" s="231">
        <v>955</v>
      </c>
      <c r="O6" s="283">
        <f>IF(ISBLANK(N6),"",VLOOKUP(N6,BF_T.S.,2))</f>
        <v>21</v>
      </c>
      <c r="P6" s="231"/>
      <c r="Q6" s="222">
        <f>IF(ISBLANK(P6),"",VLOOKUP(P6,BF_HAUTEUR,2))</f>
      </c>
      <c r="R6" s="231"/>
      <c r="S6" s="221">
        <f>IF(ISBLANK(R6),"",VLOOKUP(R6,BF_PERCHE,2))</f>
      </c>
      <c r="T6" s="231"/>
      <c r="U6" s="222">
        <f>IF(ISBLANK(T6),"",VLOOKUP(T6,BF_POIDS,2))</f>
      </c>
      <c r="V6" s="225">
        <f t="shared" si="1"/>
        <v>3</v>
      </c>
      <c r="W6" s="226">
        <f t="shared" si="2"/>
        <v>54</v>
      </c>
      <c r="X6" s="227">
        <v>2</v>
      </c>
      <c r="Y6" s="295"/>
      <c r="Z6" s="193">
        <f t="shared" si="3"/>
      </c>
      <c r="AA6" s="194">
        <f t="shared" si="4"/>
      </c>
      <c r="AB6" s="194">
        <f t="shared" si="5"/>
      </c>
      <c r="AC6" s="194">
        <f t="shared" si="6"/>
      </c>
      <c r="AD6" s="194">
        <f t="shared" si="7"/>
      </c>
      <c r="AE6" s="194">
        <f t="shared" si="8"/>
      </c>
      <c r="AF6" s="194">
        <f t="shared" si="9"/>
      </c>
      <c r="AG6" s="194">
        <f t="shared" si="10"/>
      </c>
      <c r="AH6" s="194">
        <f t="shared" si="11"/>
      </c>
      <c r="AI6" s="194">
        <f t="shared" si="12"/>
      </c>
      <c r="AJ6" s="194">
        <f t="shared" si="13"/>
      </c>
      <c r="AK6" s="194">
        <f t="shared" si="14"/>
      </c>
      <c r="AL6" s="194">
        <f t="shared" si="15"/>
        <v>54</v>
      </c>
      <c r="AM6" s="194">
        <f t="shared" si="16"/>
      </c>
      <c r="AN6" s="194">
        <f t="shared" si="17"/>
      </c>
      <c r="AO6" s="194">
        <f t="shared" si="18"/>
      </c>
      <c r="AP6" s="194">
        <f t="shared" si="19"/>
      </c>
      <c r="AQ6" s="194">
        <f t="shared" si="20"/>
      </c>
      <c r="AR6" s="194">
        <f t="shared" si="21"/>
      </c>
      <c r="AS6" s="195">
        <f t="shared" si="22"/>
      </c>
    </row>
    <row r="7" spans="1:45" s="90" customFormat="1" ht="15">
      <c r="A7" s="329" t="s">
        <v>419</v>
      </c>
      <c r="B7" s="329" t="s">
        <v>87</v>
      </c>
      <c r="C7" s="312" t="s">
        <v>48</v>
      </c>
      <c r="D7" s="228">
        <v>93</v>
      </c>
      <c r="E7" s="222">
        <f>IF(ISBLANK(D7),"",VLOOKUP(D7,BF_60_m,2))</f>
        <v>18</v>
      </c>
      <c r="F7" s="284"/>
      <c r="G7" s="222">
        <f>IF(ISBLANK(F7),"",VLOOKUP(F7,BF_50_m_H.,2))</f>
      </c>
      <c r="H7" s="285">
        <v>3443</v>
      </c>
      <c r="I7" s="222">
        <f>IF(ISBLANK(H7),"",VLOOKUP(H7,BF_1000_m,2))</f>
        <v>17</v>
      </c>
      <c r="J7" s="230"/>
      <c r="K7" s="221">
        <f t="shared" si="0"/>
      </c>
      <c r="L7" s="231"/>
      <c r="M7" s="222">
        <f>IF(ISBLANK(L7),"",VLOOKUP(L7,BF_LONGUEUR,2))</f>
      </c>
      <c r="N7" s="231"/>
      <c r="O7" s="283">
        <f>IF(ISBLANK(N7),"",VLOOKUP(N7,BF_T.S.,2))</f>
      </c>
      <c r="P7" s="231">
        <v>125</v>
      </c>
      <c r="Q7" s="222">
        <f>IF(ISBLANK(P7),"",VLOOKUP(P7,BF_HAUTEUR,2))</f>
        <v>18</v>
      </c>
      <c r="R7" s="231"/>
      <c r="S7" s="221">
        <f>IF(ISBLANK(R7),"",VLOOKUP(R7,BF_PERCHE,2))</f>
      </c>
      <c r="T7" s="231"/>
      <c r="U7" s="222">
        <f>IF(ISBLANK(T7),"",VLOOKUP(T7,BF_POIDS,2))</f>
      </c>
      <c r="V7" s="225">
        <f t="shared" si="1"/>
        <v>3</v>
      </c>
      <c r="W7" s="226">
        <f t="shared" si="2"/>
        <v>53</v>
      </c>
      <c r="X7" s="227">
        <v>3</v>
      </c>
      <c r="Y7" s="295"/>
      <c r="Z7" s="193">
        <f t="shared" si="3"/>
      </c>
      <c r="AA7" s="194">
        <f t="shared" si="4"/>
      </c>
      <c r="AB7" s="194">
        <f t="shared" si="5"/>
      </c>
      <c r="AC7" s="194">
        <f t="shared" si="6"/>
      </c>
      <c r="AD7" s="194">
        <f t="shared" si="7"/>
      </c>
      <c r="AE7" s="194">
        <f t="shared" si="8"/>
      </c>
      <c r="AF7" s="194">
        <f t="shared" si="9"/>
      </c>
      <c r="AG7" s="194">
        <f t="shared" si="10"/>
      </c>
      <c r="AH7" s="194">
        <f t="shared" si="11"/>
      </c>
      <c r="AI7" s="194">
        <f t="shared" si="12"/>
      </c>
      <c r="AJ7" s="194">
        <f t="shared" si="13"/>
      </c>
      <c r="AK7" s="194">
        <f t="shared" si="14"/>
      </c>
      <c r="AL7" s="194">
        <f t="shared" si="15"/>
      </c>
      <c r="AM7" s="194">
        <f t="shared" si="16"/>
      </c>
      <c r="AN7" s="194">
        <f t="shared" si="17"/>
      </c>
      <c r="AO7" s="194">
        <f t="shared" si="18"/>
        <v>53</v>
      </c>
      <c r="AP7" s="194">
        <f t="shared" si="19"/>
      </c>
      <c r="AQ7" s="194">
        <f t="shared" si="20"/>
      </c>
      <c r="AR7" s="194">
        <f t="shared" si="21"/>
      </c>
      <c r="AS7" s="195">
        <f t="shared" si="22"/>
      </c>
    </row>
    <row r="8" spans="1:45" s="90" customFormat="1" ht="15">
      <c r="A8" s="329" t="s">
        <v>237</v>
      </c>
      <c r="B8" s="329" t="s">
        <v>248</v>
      </c>
      <c r="C8" s="312" t="s">
        <v>48</v>
      </c>
      <c r="D8" s="228">
        <v>90</v>
      </c>
      <c r="E8" s="222">
        <f>IF(ISBLANK(D8),"",VLOOKUP(D8,BF_60_m,2))</f>
        <v>19</v>
      </c>
      <c r="F8" s="284"/>
      <c r="G8" s="222">
        <f>IF(ISBLANK(F8),"",VLOOKUP(F8,BF_50_m_H.,2))</f>
      </c>
      <c r="H8" s="285">
        <v>4339</v>
      </c>
      <c r="I8" s="222">
        <f>IF(ISBLANK(H8),"",VLOOKUP(H8,BF_1000_m,2))</f>
        <v>11</v>
      </c>
      <c r="J8" s="230"/>
      <c r="K8" s="221">
        <f t="shared" si="0"/>
      </c>
      <c r="L8" s="231"/>
      <c r="M8" s="222">
        <f>IF(ISBLANK(L8),"",VLOOKUP(L8,BF_LONGUEUR,2))</f>
      </c>
      <c r="N8" s="231">
        <v>904</v>
      </c>
      <c r="O8" s="283">
        <f>IF(ISBLANK(N8),"",VLOOKUP(N8,BF_T.S.,2))</f>
        <v>19</v>
      </c>
      <c r="P8" s="231"/>
      <c r="Q8" s="222">
        <f>IF(ISBLANK(P8),"",VLOOKUP(P8,BF_HAUTEUR,2))</f>
      </c>
      <c r="R8" s="231"/>
      <c r="S8" s="221">
        <f>IF(ISBLANK(R8),"",VLOOKUP(R8,BF_PERCHE,2))</f>
      </c>
      <c r="T8" s="231"/>
      <c r="U8" s="222">
        <f>IF(ISBLANK(T8),"",VLOOKUP(T8,BF_POIDS,2))</f>
      </c>
      <c r="V8" s="225">
        <f t="shared" si="1"/>
        <v>3</v>
      </c>
      <c r="W8" s="226">
        <f t="shared" si="2"/>
        <v>49</v>
      </c>
      <c r="X8" s="227">
        <v>4</v>
      </c>
      <c r="Y8" s="295"/>
      <c r="Z8" s="193">
        <f t="shared" si="3"/>
      </c>
      <c r="AA8" s="194">
        <f t="shared" si="4"/>
      </c>
      <c r="AB8" s="194">
        <f t="shared" si="5"/>
      </c>
      <c r="AC8" s="194">
        <f t="shared" si="6"/>
      </c>
      <c r="AD8" s="194">
        <f t="shared" si="7"/>
      </c>
      <c r="AE8" s="194">
        <f t="shared" si="8"/>
      </c>
      <c r="AF8" s="194">
        <f t="shared" si="9"/>
      </c>
      <c r="AG8" s="194">
        <f t="shared" si="10"/>
      </c>
      <c r="AH8" s="194">
        <f t="shared" si="11"/>
      </c>
      <c r="AI8" s="194">
        <f t="shared" si="12"/>
      </c>
      <c r="AJ8" s="194">
        <f t="shared" si="13"/>
      </c>
      <c r="AK8" s="194">
        <f t="shared" si="14"/>
      </c>
      <c r="AL8" s="194">
        <f t="shared" si="15"/>
      </c>
      <c r="AM8" s="194">
        <f t="shared" si="16"/>
      </c>
      <c r="AN8" s="194">
        <f t="shared" si="17"/>
      </c>
      <c r="AO8" s="194">
        <f t="shared" si="18"/>
        <v>49</v>
      </c>
      <c r="AP8" s="194">
        <f t="shared" si="19"/>
      </c>
      <c r="AQ8" s="194">
        <f t="shared" si="20"/>
      </c>
      <c r="AR8" s="194">
        <f t="shared" si="21"/>
      </c>
      <c r="AS8" s="195">
        <f t="shared" si="22"/>
      </c>
    </row>
    <row r="9" spans="1:45" s="90" customFormat="1" ht="15">
      <c r="A9" s="329" t="s">
        <v>157</v>
      </c>
      <c r="B9" s="329" t="s">
        <v>158</v>
      </c>
      <c r="C9" s="312" t="s">
        <v>48</v>
      </c>
      <c r="D9" s="228">
        <v>95</v>
      </c>
      <c r="E9" s="222">
        <f>IF(ISBLANK(D9),"",VLOOKUP(D9,BF_60_m,2))</f>
        <v>17</v>
      </c>
      <c r="F9" s="284"/>
      <c r="G9" s="222">
        <f>IF(ISBLANK(F9),"",VLOOKUP(F9,BF_50_m_H.,2))</f>
      </c>
      <c r="H9" s="285">
        <v>4001</v>
      </c>
      <c r="I9" s="222">
        <f>IF(ISBLANK(H9),"",VLOOKUP(H9,BF_1000_m,2))</f>
        <v>15</v>
      </c>
      <c r="J9" s="230"/>
      <c r="K9" s="221">
        <f t="shared" si="0"/>
      </c>
      <c r="L9" s="231"/>
      <c r="M9" s="222">
        <f>IF(ISBLANK(L9),"",VLOOKUP(L9,BF_LONGUEUR,2))</f>
      </c>
      <c r="N9" s="231">
        <v>852</v>
      </c>
      <c r="O9" s="283">
        <f>IF(ISBLANK(N9),"",VLOOKUP(N9,BF_T.S.,2))</f>
        <v>16</v>
      </c>
      <c r="P9" s="231"/>
      <c r="Q9" s="222">
        <f>IF(ISBLANK(P9),"",VLOOKUP(P9,BF_HAUTEUR,2))</f>
      </c>
      <c r="R9" s="231"/>
      <c r="S9" s="221">
        <f>IF(ISBLANK(R9),"",VLOOKUP(R9,BF_PERCHE,2))</f>
      </c>
      <c r="T9" s="231"/>
      <c r="U9" s="222">
        <f>IF(ISBLANK(T9),"",VLOOKUP(T9,BF_POIDS,2))</f>
      </c>
      <c r="V9" s="225">
        <f t="shared" si="1"/>
        <v>3</v>
      </c>
      <c r="W9" s="226">
        <f t="shared" si="2"/>
        <v>48</v>
      </c>
      <c r="X9" s="227">
        <v>5</v>
      </c>
      <c r="Y9" s="295"/>
      <c r="Z9" s="193">
        <f t="shared" si="3"/>
      </c>
      <c r="AA9" s="194">
        <f t="shared" si="4"/>
      </c>
      <c r="AB9" s="194">
        <f t="shared" si="5"/>
      </c>
      <c r="AC9" s="194">
        <f t="shared" si="6"/>
      </c>
      <c r="AD9" s="194">
        <f t="shared" si="7"/>
      </c>
      <c r="AE9" s="194">
        <f t="shared" si="8"/>
      </c>
      <c r="AF9" s="194">
        <f t="shared" si="9"/>
      </c>
      <c r="AG9" s="194">
        <f t="shared" si="10"/>
      </c>
      <c r="AH9" s="194">
        <f t="shared" si="11"/>
      </c>
      <c r="AI9" s="194">
        <f t="shared" si="12"/>
      </c>
      <c r="AJ9" s="194">
        <f t="shared" si="13"/>
      </c>
      <c r="AK9" s="194">
        <f t="shared" si="14"/>
      </c>
      <c r="AL9" s="194">
        <f t="shared" si="15"/>
      </c>
      <c r="AM9" s="194">
        <f t="shared" si="16"/>
      </c>
      <c r="AN9" s="194">
        <f t="shared" si="17"/>
      </c>
      <c r="AO9" s="194">
        <f t="shared" si="18"/>
        <v>48</v>
      </c>
      <c r="AP9" s="194">
        <f t="shared" si="19"/>
      </c>
      <c r="AQ9" s="194">
        <f t="shared" si="20"/>
      </c>
      <c r="AR9" s="194">
        <f t="shared" si="21"/>
      </c>
      <c r="AS9" s="195">
        <f t="shared" si="22"/>
      </c>
    </row>
    <row r="10" spans="1:45" s="90" customFormat="1" ht="15">
      <c r="A10" s="329" t="s">
        <v>107</v>
      </c>
      <c r="B10" s="329" t="s">
        <v>418</v>
      </c>
      <c r="C10" s="312" t="s">
        <v>48</v>
      </c>
      <c r="D10" s="228">
        <v>90</v>
      </c>
      <c r="E10" s="222">
        <f>IF(ISBLANK(D10),"",VLOOKUP(D10,BF_60_m,2))</f>
        <v>19</v>
      </c>
      <c r="F10" s="284"/>
      <c r="G10" s="222">
        <f>IF(ISBLANK(F10),"",VLOOKUP(F10,BF_50_m_H.,2))</f>
      </c>
      <c r="H10" s="285">
        <v>4019</v>
      </c>
      <c r="I10" s="222">
        <f>IF(ISBLANK(H10),"",VLOOKUP(H10,BF_1000_m,2))</f>
        <v>15</v>
      </c>
      <c r="J10" s="230"/>
      <c r="K10" s="221">
        <f t="shared" si="0"/>
      </c>
      <c r="L10" s="231"/>
      <c r="M10" s="222">
        <f>IF(ISBLANK(L10),"",VLOOKUP(L10,BF_LONGUEUR,2))</f>
      </c>
      <c r="N10" s="231"/>
      <c r="O10" s="283">
        <f>IF(ISBLANK(N10),"",VLOOKUP(N10,BF_T.S.,2))</f>
      </c>
      <c r="P10" s="231">
        <v>110</v>
      </c>
      <c r="Q10" s="222">
        <f>IF(ISBLANK(P10),"",VLOOKUP(P10,BF_HAUTEUR,2))</f>
        <v>13</v>
      </c>
      <c r="R10" s="231"/>
      <c r="S10" s="221">
        <f>IF(ISBLANK(R10),"",VLOOKUP(R10,BF_PERCHE,2))</f>
      </c>
      <c r="T10" s="231"/>
      <c r="U10" s="222">
        <f>IF(ISBLANK(T10),"",VLOOKUP(T10,BF_POIDS,2))</f>
      </c>
      <c r="V10" s="225">
        <f t="shared" si="1"/>
        <v>3</v>
      </c>
      <c r="W10" s="226">
        <f t="shared" si="2"/>
        <v>47</v>
      </c>
      <c r="X10" s="227">
        <v>6</v>
      </c>
      <c r="Y10" s="295"/>
      <c r="Z10" s="193">
        <f t="shared" si="3"/>
      </c>
      <c r="AA10" s="194">
        <f t="shared" si="4"/>
      </c>
      <c r="AB10" s="194">
        <f t="shared" si="5"/>
      </c>
      <c r="AC10" s="194">
        <f t="shared" si="6"/>
      </c>
      <c r="AD10" s="194">
        <f t="shared" si="7"/>
      </c>
      <c r="AE10" s="194">
        <f t="shared" si="8"/>
      </c>
      <c r="AF10" s="194">
        <f t="shared" si="9"/>
      </c>
      <c r="AG10" s="194">
        <f t="shared" si="10"/>
      </c>
      <c r="AH10" s="194">
        <f t="shared" si="11"/>
      </c>
      <c r="AI10" s="194">
        <f t="shared" si="12"/>
      </c>
      <c r="AJ10" s="194">
        <f t="shared" si="13"/>
      </c>
      <c r="AK10" s="194">
        <f t="shared" si="14"/>
      </c>
      <c r="AL10" s="194">
        <f t="shared" si="15"/>
      </c>
      <c r="AM10" s="194">
        <f t="shared" si="16"/>
      </c>
      <c r="AN10" s="194">
        <f t="shared" si="17"/>
      </c>
      <c r="AO10" s="194">
        <f t="shared" si="18"/>
        <v>47</v>
      </c>
      <c r="AP10" s="194">
        <f t="shared" si="19"/>
      </c>
      <c r="AQ10" s="194">
        <f t="shared" si="20"/>
      </c>
      <c r="AR10" s="194">
        <f t="shared" si="21"/>
      </c>
      <c r="AS10" s="195">
        <f t="shared" si="22"/>
      </c>
    </row>
    <row r="11" spans="1:45" s="90" customFormat="1" ht="15">
      <c r="A11" s="352" t="s">
        <v>679</v>
      </c>
      <c r="B11" s="352" t="s">
        <v>680</v>
      </c>
      <c r="C11" s="350" t="s">
        <v>62</v>
      </c>
      <c r="D11" s="228">
        <v>86</v>
      </c>
      <c r="E11" s="222">
        <f>IF(ISBLANK(D11),"",VLOOKUP(D11,BF_60_m,2))</f>
        <v>21</v>
      </c>
      <c r="F11" s="284"/>
      <c r="G11" s="222">
        <f>IF(ISBLANK(F11),"",VLOOKUP(F11,BF_50_m_H.,2))</f>
      </c>
      <c r="H11" s="285">
        <v>4029</v>
      </c>
      <c r="I11" s="222">
        <f>IF(ISBLANK(H11),"",VLOOKUP(H11,BF_1000_m,2))</f>
        <v>15</v>
      </c>
      <c r="J11" s="230"/>
      <c r="K11" s="221">
        <f t="shared" si="0"/>
      </c>
      <c r="L11" s="231"/>
      <c r="M11" s="222">
        <f>IF(ISBLANK(L11),"",VLOOKUP(L11,BF_LONGUEUR,2))</f>
      </c>
      <c r="N11" s="231">
        <v>738</v>
      </c>
      <c r="O11" s="283">
        <f>IF(ISBLANK(N11),"",VLOOKUP(N11,BF_T.S.,2))</f>
        <v>10</v>
      </c>
      <c r="P11" s="231"/>
      <c r="Q11" s="222">
        <f>IF(ISBLANK(P11),"",VLOOKUP(P11,BF_HAUTEUR,2))</f>
      </c>
      <c r="R11" s="231"/>
      <c r="S11" s="221">
        <f>IF(ISBLANK(R11),"",VLOOKUP(R11,BF_PERCHE,2))</f>
      </c>
      <c r="T11" s="231"/>
      <c r="U11" s="222">
        <f>IF(ISBLANK(T11),"",VLOOKUP(T11,BF_POIDS,2))</f>
      </c>
      <c r="V11" s="225">
        <f t="shared" si="1"/>
        <v>3</v>
      </c>
      <c r="W11" s="226">
        <f t="shared" si="2"/>
        <v>46</v>
      </c>
      <c r="X11" s="227">
        <v>7</v>
      </c>
      <c r="Y11" s="295"/>
      <c r="Z11" s="193">
        <f t="shared" si="3"/>
      </c>
      <c r="AA11" s="194">
        <f t="shared" si="4"/>
      </c>
      <c r="AB11" s="194">
        <f t="shared" si="5"/>
      </c>
      <c r="AC11" s="194">
        <f t="shared" si="6"/>
      </c>
      <c r="AD11" s="194">
        <f t="shared" si="7"/>
      </c>
      <c r="AE11" s="194">
        <f t="shared" si="8"/>
        <v>46</v>
      </c>
      <c r="AF11" s="194">
        <f t="shared" si="9"/>
      </c>
      <c r="AG11" s="194">
        <f t="shared" si="10"/>
      </c>
      <c r="AH11" s="194">
        <f t="shared" si="11"/>
      </c>
      <c r="AI11" s="194">
        <f t="shared" si="12"/>
      </c>
      <c r="AJ11" s="194">
        <f t="shared" si="13"/>
      </c>
      <c r="AK11" s="194">
        <f t="shared" si="14"/>
      </c>
      <c r="AL11" s="194">
        <f t="shared" si="15"/>
      </c>
      <c r="AM11" s="194">
        <f t="shared" si="16"/>
      </c>
      <c r="AN11" s="194">
        <f t="shared" si="17"/>
      </c>
      <c r="AO11" s="194">
        <f t="shared" si="18"/>
      </c>
      <c r="AP11" s="194">
        <f t="shared" si="19"/>
      </c>
      <c r="AQ11" s="194">
        <f t="shared" si="20"/>
      </c>
      <c r="AR11" s="194">
        <f t="shared" si="21"/>
      </c>
      <c r="AS11" s="195">
        <f t="shared" si="22"/>
      </c>
    </row>
    <row r="12" spans="1:45" s="90" customFormat="1" ht="15">
      <c r="A12" s="350" t="s">
        <v>667</v>
      </c>
      <c r="B12" s="350" t="s">
        <v>668</v>
      </c>
      <c r="C12" s="312" t="s">
        <v>77</v>
      </c>
      <c r="D12" s="228"/>
      <c r="E12" s="222">
        <f>IF(ISBLANK(D12),"",VLOOKUP(D12,BF_60_m,2))</f>
      </c>
      <c r="F12" s="284">
        <v>110</v>
      </c>
      <c r="G12" s="222">
        <f>IF(ISBLANK(F12),"",VLOOKUP(F12,BF_50_m_H.,2))</f>
        <v>16</v>
      </c>
      <c r="H12" s="285">
        <v>4264</v>
      </c>
      <c r="I12" s="222">
        <f>IF(ISBLANK(H12),"",VLOOKUP(H12,BF_1000_m,2))</f>
        <v>12</v>
      </c>
      <c r="J12" s="230"/>
      <c r="K12" s="221">
        <f t="shared" si="0"/>
      </c>
      <c r="L12" s="231"/>
      <c r="M12" s="222">
        <f>IF(ISBLANK(L12),"",VLOOKUP(L12,BF_LONGUEUR,2))</f>
      </c>
      <c r="N12" s="231">
        <v>877</v>
      </c>
      <c r="O12" s="283">
        <f>IF(ISBLANK(N12),"",VLOOKUP(N12,BF_T.S.,2))</f>
        <v>17</v>
      </c>
      <c r="P12" s="231"/>
      <c r="Q12" s="222">
        <f>IF(ISBLANK(P12),"",VLOOKUP(P12,BF_HAUTEUR,2))</f>
      </c>
      <c r="R12" s="231"/>
      <c r="S12" s="221">
        <f>IF(ISBLANK(R12),"",VLOOKUP(R12,BF_PERCHE,2))</f>
      </c>
      <c r="T12" s="231"/>
      <c r="U12" s="222">
        <f>IF(ISBLANK(T12),"",VLOOKUP(T12,BF_POIDS,2))</f>
      </c>
      <c r="V12" s="225">
        <f t="shared" si="1"/>
        <v>3</v>
      </c>
      <c r="W12" s="226">
        <f t="shared" si="2"/>
        <v>45</v>
      </c>
      <c r="X12" s="227">
        <v>8</v>
      </c>
      <c r="Y12" s="295"/>
      <c r="Z12" s="193">
        <f t="shared" si="3"/>
      </c>
      <c r="AA12" s="194">
        <f t="shared" si="4"/>
      </c>
      <c r="AB12" s="194">
        <f t="shared" si="5"/>
      </c>
      <c r="AC12" s="194">
        <f t="shared" si="6"/>
      </c>
      <c r="AD12" s="194">
        <f t="shared" si="7"/>
        <v>45</v>
      </c>
      <c r="AE12" s="194">
        <f t="shared" si="8"/>
      </c>
      <c r="AF12" s="194">
        <f t="shared" si="9"/>
      </c>
      <c r="AG12" s="194">
        <f t="shared" si="10"/>
      </c>
      <c r="AH12" s="194">
        <f t="shared" si="11"/>
      </c>
      <c r="AI12" s="194">
        <f t="shared" si="12"/>
      </c>
      <c r="AJ12" s="194">
        <f t="shared" si="13"/>
      </c>
      <c r="AK12" s="194">
        <f t="shared" si="14"/>
      </c>
      <c r="AL12" s="194">
        <f t="shared" si="15"/>
      </c>
      <c r="AM12" s="194">
        <f t="shared" si="16"/>
      </c>
      <c r="AN12" s="194">
        <f t="shared" si="17"/>
      </c>
      <c r="AO12" s="194">
        <f t="shared" si="18"/>
      </c>
      <c r="AP12" s="194">
        <f t="shared" si="19"/>
      </c>
      <c r="AQ12" s="194">
        <f t="shared" si="20"/>
      </c>
      <c r="AR12" s="194">
        <f t="shared" si="21"/>
      </c>
      <c r="AS12" s="195">
        <f t="shared" si="22"/>
      </c>
    </row>
    <row r="13" spans="1:45" s="90" customFormat="1" ht="15">
      <c r="A13" s="332" t="s">
        <v>661</v>
      </c>
      <c r="B13" s="332" t="s">
        <v>662</v>
      </c>
      <c r="C13" s="351" t="s">
        <v>46</v>
      </c>
      <c r="D13" s="228">
        <v>87</v>
      </c>
      <c r="E13" s="222">
        <f>IF(ISBLANK(D13),"",VLOOKUP(D13,BF_60_m,2))</f>
        <v>21</v>
      </c>
      <c r="F13" s="284"/>
      <c r="G13" s="222">
        <f>IF(ISBLANK(F13),"",VLOOKUP(F13,BF_50_m_H.,2))</f>
      </c>
      <c r="H13" s="285">
        <v>4237</v>
      </c>
      <c r="I13" s="222">
        <f>IF(ISBLANK(H13),"",VLOOKUP(H13,BF_1000_m,2))</f>
        <v>12</v>
      </c>
      <c r="J13" s="230"/>
      <c r="K13" s="221">
        <f t="shared" si="0"/>
      </c>
      <c r="L13" s="231"/>
      <c r="M13" s="222">
        <f>IF(ISBLANK(L13),"",VLOOKUP(L13,BF_LONGUEUR,2))</f>
      </c>
      <c r="N13" s="231">
        <v>758</v>
      </c>
      <c r="O13" s="283">
        <f>IF(ISBLANK(N13),"",VLOOKUP(N13,BF_T.S.,2))</f>
        <v>11</v>
      </c>
      <c r="P13" s="231"/>
      <c r="Q13" s="222">
        <f>IF(ISBLANK(P13),"",VLOOKUP(P13,BF_HAUTEUR,2))</f>
      </c>
      <c r="R13" s="231"/>
      <c r="S13" s="221">
        <f>IF(ISBLANK(R13),"",VLOOKUP(R13,BF_PERCHE,2))</f>
      </c>
      <c r="T13" s="231"/>
      <c r="U13" s="222">
        <f>IF(ISBLANK(T13),"",VLOOKUP(T13,BF_POIDS,2))</f>
      </c>
      <c r="V13" s="225">
        <f t="shared" si="1"/>
        <v>3</v>
      </c>
      <c r="W13" s="226">
        <f t="shared" si="2"/>
        <v>44</v>
      </c>
      <c r="X13" s="227">
        <v>9</v>
      </c>
      <c r="Y13" s="295"/>
      <c r="Z13" s="193">
        <f t="shared" si="3"/>
      </c>
      <c r="AA13" s="194">
        <f t="shared" si="4"/>
      </c>
      <c r="AB13" s="194">
        <f t="shared" si="5"/>
      </c>
      <c r="AC13" s="194">
        <f t="shared" si="6"/>
      </c>
      <c r="AD13" s="194">
        <f t="shared" si="7"/>
      </c>
      <c r="AE13" s="194">
        <f t="shared" si="8"/>
      </c>
      <c r="AF13" s="194">
        <f t="shared" si="9"/>
      </c>
      <c r="AG13" s="194">
        <f t="shared" si="10"/>
      </c>
      <c r="AH13" s="194">
        <f t="shared" si="11"/>
      </c>
      <c r="AI13" s="194">
        <f t="shared" si="12"/>
      </c>
      <c r="AJ13" s="194">
        <f t="shared" si="13"/>
      </c>
      <c r="AK13" s="194">
        <f t="shared" si="14"/>
      </c>
      <c r="AL13" s="194">
        <f t="shared" si="15"/>
      </c>
      <c r="AM13" s="194">
        <f t="shared" si="16"/>
      </c>
      <c r="AN13" s="194">
        <f t="shared" si="17"/>
      </c>
      <c r="AO13" s="194">
        <f t="shared" si="18"/>
      </c>
      <c r="AP13" s="194">
        <f t="shared" si="19"/>
      </c>
      <c r="AQ13" s="194">
        <f t="shared" si="20"/>
        <v>44</v>
      </c>
      <c r="AR13" s="194">
        <f t="shared" si="21"/>
      </c>
      <c r="AS13" s="195">
        <f t="shared" si="22"/>
      </c>
    </row>
    <row r="14" spans="1:45" s="90" customFormat="1" ht="15">
      <c r="A14" s="332" t="s">
        <v>96</v>
      </c>
      <c r="B14" s="332" t="s">
        <v>90</v>
      </c>
      <c r="C14" s="351" t="s">
        <v>46</v>
      </c>
      <c r="D14" s="228"/>
      <c r="E14" s="222">
        <f>IF(ISBLANK(D14),"",VLOOKUP(D14,BF_60_m,2))</f>
      </c>
      <c r="F14" s="284">
        <v>97</v>
      </c>
      <c r="G14" s="222">
        <f>IF(ISBLANK(F14),"",VLOOKUP(F14,BF_50_m_H.,2))</f>
        <v>21</v>
      </c>
      <c r="H14" s="285">
        <v>5214</v>
      </c>
      <c r="I14" s="222">
        <f>IF(ISBLANK(H14),"",VLOOKUP(H14,BF_1000_m,2))</f>
        <v>6</v>
      </c>
      <c r="J14" s="230"/>
      <c r="K14" s="221">
        <f t="shared" si="0"/>
      </c>
      <c r="L14" s="231"/>
      <c r="M14" s="222">
        <f>IF(ISBLANK(L14),"",VLOOKUP(L14,BF_LONGUEUR,2))</f>
      </c>
      <c r="N14" s="231"/>
      <c r="O14" s="283">
        <f>IF(ISBLANK(N14),"",VLOOKUP(N14,BF_T.S.,2))</f>
      </c>
      <c r="P14" s="231"/>
      <c r="Q14" s="222">
        <f>IF(ISBLANK(P14),"",VLOOKUP(P14,BF_HAUTEUR,2))</f>
      </c>
      <c r="R14" s="231"/>
      <c r="S14" s="221">
        <f>IF(ISBLANK(R14),"",VLOOKUP(R14,BF_PERCHE,2))</f>
      </c>
      <c r="T14" s="231">
        <v>832</v>
      </c>
      <c r="U14" s="222">
        <f>IF(ISBLANK(T14),"",VLOOKUP(T14,BF_POIDS,2))</f>
        <v>17</v>
      </c>
      <c r="V14" s="225">
        <f t="shared" si="1"/>
        <v>3</v>
      </c>
      <c r="W14" s="226">
        <f t="shared" si="2"/>
        <v>44</v>
      </c>
      <c r="X14" s="227">
        <v>9</v>
      </c>
      <c r="Y14" s="295"/>
      <c r="Z14" s="193">
        <f t="shared" si="3"/>
      </c>
      <c r="AA14" s="194">
        <f t="shared" si="4"/>
      </c>
      <c r="AB14" s="194">
        <f t="shared" si="5"/>
      </c>
      <c r="AC14" s="194">
        <f t="shared" si="6"/>
      </c>
      <c r="AD14" s="194">
        <f t="shared" si="7"/>
      </c>
      <c r="AE14" s="194">
        <f t="shared" si="8"/>
      </c>
      <c r="AF14" s="194">
        <f t="shared" si="9"/>
      </c>
      <c r="AG14" s="194">
        <f t="shared" si="10"/>
      </c>
      <c r="AH14" s="194">
        <f t="shared" si="11"/>
      </c>
      <c r="AI14" s="194">
        <f t="shared" si="12"/>
      </c>
      <c r="AJ14" s="194">
        <f t="shared" si="13"/>
      </c>
      <c r="AK14" s="194">
        <f t="shared" si="14"/>
      </c>
      <c r="AL14" s="194">
        <f t="shared" si="15"/>
      </c>
      <c r="AM14" s="194">
        <f t="shared" si="16"/>
      </c>
      <c r="AN14" s="194">
        <f t="shared" si="17"/>
      </c>
      <c r="AO14" s="194">
        <f t="shared" si="18"/>
      </c>
      <c r="AP14" s="194">
        <f t="shared" si="19"/>
      </c>
      <c r="AQ14" s="194">
        <f t="shared" si="20"/>
        <v>44</v>
      </c>
      <c r="AR14" s="194">
        <f t="shared" si="21"/>
      </c>
      <c r="AS14" s="195">
        <f t="shared" si="22"/>
      </c>
    </row>
    <row r="15" spans="1:45" s="90" customFormat="1" ht="15">
      <c r="A15" s="330" t="s">
        <v>187</v>
      </c>
      <c r="B15" s="330" t="s">
        <v>188</v>
      </c>
      <c r="C15" s="351" t="s">
        <v>46</v>
      </c>
      <c r="D15" s="228">
        <v>87</v>
      </c>
      <c r="E15" s="222">
        <f>IF(ISBLANK(D15),"",VLOOKUP(D15,BF_60_m,2))</f>
        <v>21</v>
      </c>
      <c r="F15" s="284"/>
      <c r="G15" s="222">
        <f>IF(ISBLANK(F15),"",VLOOKUP(F15,BF_50_m_H.,2))</f>
      </c>
      <c r="H15" s="285">
        <v>4232</v>
      </c>
      <c r="I15" s="222">
        <f>IF(ISBLANK(H15),"",VLOOKUP(H15,BF_1000_m,2))</f>
        <v>12</v>
      </c>
      <c r="J15" s="230"/>
      <c r="K15" s="221">
        <f t="shared" si="0"/>
      </c>
      <c r="L15" s="231"/>
      <c r="M15" s="222">
        <f>IF(ISBLANK(L15),"",VLOOKUP(L15,BF_LONGUEUR,2))</f>
      </c>
      <c r="N15" s="231"/>
      <c r="O15" s="283">
        <f>IF(ISBLANK(N15),"",VLOOKUP(N15,BF_T.S.,2))</f>
      </c>
      <c r="P15" s="231">
        <v>105</v>
      </c>
      <c r="Q15" s="222">
        <f>IF(ISBLANK(P15),"",VLOOKUP(P15,BF_HAUTEUR,2))</f>
        <v>11</v>
      </c>
      <c r="R15" s="231"/>
      <c r="S15" s="221">
        <f>IF(ISBLANK(R15),"",VLOOKUP(R15,BF_PERCHE,2))</f>
      </c>
      <c r="T15" s="231"/>
      <c r="U15" s="222">
        <f>IF(ISBLANK(T15),"",VLOOKUP(T15,BF_POIDS,2))</f>
      </c>
      <c r="V15" s="225">
        <f t="shared" si="1"/>
        <v>3</v>
      </c>
      <c r="W15" s="226">
        <f t="shared" si="2"/>
        <v>44</v>
      </c>
      <c r="X15" s="227">
        <v>9</v>
      </c>
      <c r="Y15" s="295"/>
      <c r="Z15" s="193">
        <f t="shared" si="3"/>
      </c>
      <c r="AA15" s="194">
        <f t="shared" si="4"/>
      </c>
      <c r="AB15" s="194">
        <f t="shared" si="5"/>
      </c>
      <c r="AC15" s="194">
        <f t="shared" si="6"/>
      </c>
      <c r="AD15" s="194">
        <f t="shared" si="7"/>
      </c>
      <c r="AE15" s="194">
        <f t="shared" si="8"/>
      </c>
      <c r="AF15" s="194">
        <f t="shared" si="9"/>
      </c>
      <c r="AG15" s="194">
        <f t="shared" si="10"/>
      </c>
      <c r="AH15" s="194">
        <f t="shared" si="11"/>
      </c>
      <c r="AI15" s="194">
        <f t="shared" si="12"/>
      </c>
      <c r="AJ15" s="194">
        <f t="shared" si="13"/>
      </c>
      <c r="AK15" s="194">
        <f t="shared" si="14"/>
      </c>
      <c r="AL15" s="194">
        <f t="shared" si="15"/>
      </c>
      <c r="AM15" s="194">
        <f t="shared" si="16"/>
      </c>
      <c r="AN15" s="194">
        <f t="shared" si="17"/>
      </c>
      <c r="AO15" s="194">
        <f t="shared" si="18"/>
      </c>
      <c r="AP15" s="194">
        <f t="shared" si="19"/>
      </c>
      <c r="AQ15" s="194">
        <f t="shared" si="20"/>
        <v>44</v>
      </c>
      <c r="AR15" s="194">
        <f t="shared" si="21"/>
      </c>
      <c r="AS15" s="195">
        <f t="shared" si="22"/>
      </c>
    </row>
    <row r="16" spans="1:45" s="90" customFormat="1" ht="15">
      <c r="A16" s="330" t="s">
        <v>663</v>
      </c>
      <c r="B16" s="330" t="s">
        <v>664</v>
      </c>
      <c r="C16" s="351" t="s">
        <v>46</v>
      </c>
      <c r="D16" s="228">
        <v>88</v>
      </c>
      <c r="E16" s="222">
        <f>IF(ISBLANK(D16),"",VLOOKUP(D16,BF_60_m,2))</f>
        <v>20</v>
      </c>
      <c r="F16" s="284"/>
      <c r="G16" s="222">
        <f>IF(ISBLANK(F16),"",VLOOKUP(F16,BF_50_m_H.,2))</f>
      </c>
      <c r="H16" s="285">
        <v>4155</v>
      </c>
      <c r="I16" s="222">
        <f>IF(ISBLANK(H16),"",VLOOKUP(H16,BF_1000_m,2))</f>
        <v>13</v>
      </c>
      <c r="J16" s="230"/>
      <c r="K16" s="221">
        <f t="shared" si="0"/>
      </c>
      <c r="L16" s="231"/>
      <c r="M16" s="222">
        <f>IF(ISBLANK(L16),"",VLOOKUP(L16,BF_LONGUEUR,2))</f>
      </c>
      <c r="N16" s="231">
        <v>757</v>
      </c>
      <c r="O16" s="283">
        <f>IF(ISBLANK(N16),"",VLOOKUP(N16,BF_T.S.,2))</f>
        <v>11</v>
      </c>
      <c r="P16" s="231"/>
      <c r="Q16" s="222">
        <f>IF(ISBLANK(P16),"",VLOOKUP(P16,BF_HAUTEUR,2))</f>
      </c>
      <c r="R16" s="231"/>
      <c r="S16" s="221">
        <f>IF(ISBLANK(R16),"",VLOOKUP(R16,BF_PERCHE,2))</f>
      </c>
      <c r="T16" s="231"/>
      <c r="U16" s="222">
        <f>IF(ISBLANK(T16),"",VLOOKUP(T16,BF_POIDS,2))</f>
      </c>
      <c r="V16" s="225">
        <f t="shared" si="1"/>
        <v>3</v>
      </c>
      <c r="W16" s="226">
        <f t="shared" si="2"/>
        <v>44</v>
      </c>
      <c r="X16" s="227">
        <v>9</v>
      </c>
      <c r="Y16" s="295"/>
      <c r="Z16" s="193">
        <f t="shared" si="3"/>
      </c>
      <c r="AA16" s="194">
        <f t="shared" si="4"/>
      </c>
      <c r="AB16" s="194">
        <f t="shared" si="5"/>
      </c>
      <c r="AC16" s="194">
        <f t="shared" si="6"/>
      </c>
      <c r="AD16" s="194">
        <f t="shared" si="7"/>
      </c>
      <c r="AE16" s="194">
        <f t="shared" si="8"/>
      </c>
      <c r="AF16" s="194">
        <f t="shared" si="9"/>
      </c>
      <c r="AG16" s="194">
        <f t="shared" si="10"/>
      </c>
      <c r="AH16" s="194">
        <f t="shared" si="11"/>
      </c>
      <c r="AI16" s="194">
        <f t="shared" si="12"/>
      </c>
      <c r="AJ16" s="194">
        <f t="shared" si="13"/>
      </c>
      <c r="AK16" s="194">
        <f t="shared" si="14"/>
      </c>
      <c r="AL16" s="194">
        <f t="shared" si="15"/>
      </c>
      <c r="AM16" s="194">
        <f t="shared" si="16"/>
      </c>
      <c r="AN16" s="194">
        <f t="shared" si="17"/>
      </c>
      <c r="AO16" s="194">
        <f t="shared" si="18"/>
      </c>
      <c r="AP16" s="194">
        <f t="shared" si="19"/>
      </c>
      <c r="AQ16" s="194">
        <f t="shared" si="20"/>
        <v>44</v>
      </c>
      <c r="AR16" s="194">
        <f t="shared" si="21"/>
      </c>
      <c r="AS16" s="195">
        <f t="shared" si="22"/>
      </c>
    </row>
    <row r="17" spans="1:45" s="90" customFormat="1" ht="15">
      <c r="A17" s="350" t="s">
        <v>675</v>
      </c>
      <c r="B17" s="350" t="s">
        <v>500</v>
      </c>
      <c r="C17" s="350" t="s">
        <v>78</v>
      </c>
      <c r="D17" s="228">
        <v>95</v>
      </c>
      <c r="E17" s="222">
        <f>IF(ISBLANK(D17),"",VLOOKUP(D17,BF_60_m,2))</f>
        <v>17</v>
      </c>
      <c r="F17" s="284"/>
      <c r="G17" s="222">
        <f>IF(ISBLANK(F17),"",VLOOKUP(F17,BF_50_m_H.,2))</f>
      </c>
      <c r="H17" s="285">
        <v>4528</v>
      </c>
      <c r="I17" s="222">
        <f>IF(ISBLANK(H17),"",VLOOKUP(H17,BF_1000_m,2))</f>
        <v>8</v>
      </c>
      <c r="J17" s="230"/>
      <c r="K17" s="221">
        <f t="shared" si="0"/>
      </c>
      <c r="L17" s="231"/>
      <c r="M17" s="222">
        <f>IF(ISBLANK(L17),"",VLOOKUP(L17,BF_LONGUEUR,2))</f>
      </c>
      <c r="N17" s="231">
        <v>885</v>
      </c>
      <c r="O17" s="283">
        <f>IF(ISBLANK(N17),"",VLOOKUP(N17,BF_T.S.,2))</f>
        <v>18</v>
      </c>
      <c r="P17" s="231"/>
      <c r="Q17" s="222">
        <f>IF(ISBLANK(P17),"",VLOOKUP(P17,BF_HAUTEUR,2))</f>
      </c>
      <c r="R17" s="231"/>
      <c r="S17" s="221">
        <f>IF(ISBLANK(R17),"",VLOOKUP(R17,BF_PERCHE,2))</f>
      </c>
      <c r="T17" s="231"/>
      <c r="U17" s="222">
        <f>IF(ISBLANK(T17),"",VLOOKUP(T17,BF_POIDS,2))</f>
      </c>
      <c r="V17" s="225">
        <f t="shared" si="1"/>
        <v>3</v>
      </c>
      <c r="W17" s="226">
        <f t="shared" si="2"/>
        <v>43</v>
      </c>
      <c r="X17" s="227">
        <v>13</v>
      </c>
      <c r="Z17" s="193"/>
      <c r="AA17" s="194"/>
      <c r="AB17" s="194">
        <f t="shared" si="5"/>
      </c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194"/>
      <c r="AP17" s="194"/>
      <c r="AQ17" s="194"/>
      <c r="AR17" s="194">
        <f t="shared" si="21"/>
      </c>
      <c r="AS17" s="195"/>
    </row>
    <row r="18" spans="1:45" s="90" customFormat="1" ht="15">
      <c r="A18" s="350" t="s">
        <v>428</v>
      </c>
      <c r="B18" s="350" t="s">
        <v>243</v>
      </c>
      <c r="C18" s="350" t="s">
        <v>77</v>
      </c>
      <c r="D18" s="228"/>
      <c r="E18" s="222">
        <f>IF(ISBLANK(D18),"",VLOOKUP(D18,BF_60_m,2))</f>
      </c>
      <c r="F18" s="284">
        <v>117</v>
      </c>
      <c r="G18" s="222">
        <f>IF(ISBLANK(F18),"",VLOOKUP(F18,BF_50_m_H.,2))</f>
        <v>14</v>
      </c>
      <c r="H18" s="285">
        <v>4272</v>
      </c>
      <c r="I18" s="222">
        <f>IF(ISBLANK(H18),"",VLOOKUP(H18,BF_1000_m,2))</f>
        <v>12</v>
      </c>
      <c r="J18" s="230"/>
      <c r="K18" s="221">
        <f t="shared" si="0"/>
      </c>
      <c r="L18" s="231"/>
      <c r="M18" s="222">
        <f>IF(ISBLANK(L18),"",VLOOKUP(L18,BF_LONGUEUR,2))</f>
      </c>
      <c r="N18" s="231"/>
      <c r="O18" s="283">
        <f>IF(ISBLANK(N18),"",VLOOKUP(N18,BF_T.S.,2))</f>
      </c>
      <c r="P18" s="231"/>
      <c r="Q18" s="222">
        <f>IF(ISBLANK(P18),"",VLOOKUP(P18,BF_HAUTEUR,2))</f>
      </c>
      <c r="R18" s="231"/>
      <c r="S18" s="221">
        <f>IF(ISBLANK(R18),"",VLOOKUP(R18,BF_PERCHE,2))</f>
      </c>
      <c r="T18" s="231">
        <v>807</v>
      </c>
      <c r="U18" s="222">
        <f>IF(ISBLANK(T18),"",VLOOKUP(T18,BF_POIDS,2))</f>
        <v>16</v>
      </c>
      <c r="V18" s="225">
        <f t="shared" si="1"/>
        <v>3</v>
      </c>
      <c r="W18" s="226">
        <f t="shared" si="2"/>
        <v>42</v>
      </c>
      <c r="X18" s="227">
        <v>14</v>
      </c>
      <c r="Y18" s="295"/>
      <c r="Z18" s="193">
        <f aca="true" t="shared" si="23" ref="Z18:Z62">IF($Z$3&lt;&gt;(C18),"",W18)</f>
      </c>
      <c r="AA18" s="194">
        <f aca="true" t="shared" si="24" ref="AA18:AA62">IF($AA$3&lt;&gt;(C18),"",W18)</f>
      </c>
      <c r="AB18" s="194">
        <f t="shared" si="5"/>
      </c>
      <c r="AC18" s="194">
        <f aca="true" t="shared" si="25" ref="AC18:AC62">IF($AC$3&lt;&gt;(C18),"",W18)</f>
      </c>
      <c r="AD18" s="194">
        <f aca="true" t="shared" si="26" ref="AD18:AD62">IF($AD$3&lt;&gt;(C18),"",W18)</f>
        <v>42</v>
      </c>
      <c r="AE18" s="194">
        <f aca="true" t="shared" si="27" ref="AE18:AE62">IF($AE$3&lt;&gt;(C18),"",W18)</f>
      </c>
      <c r="AF18" s="194">
        <f aca="true" t="shared" si="28" ref="AF18:AF62">IF($AF$3&lt;&gt;(C18),"",W18)</f>
      </c>
      <c r="AG18" s="194">
        <f aca="true" t="shared" si="29" ref="AG18:AG62">IF($AG$3&lt;&gt;(C18),"",W18)</f>
      </c>
      <c r="AH18" s="194">
        <f aca="true" t="shared" si="30" ref="AH18:AH62">IF($AH$3&lt;&gt;(C18),"",W18)</f>
      </c>
      <c r="AI18" s="194">
        <f aca="true" t="shared" si="31" ref="AI18:AI62">IF($AI$3&lt;&gt;(C18),"",W18)</f>
      </c>
      <c r="AJ18" s="194">
        <f aca="true" t="shared" si="32" ref="AJ18:AJ62">IF($AJ$3&lt;&gt;(C18),"",W18)</f>
      </c>
      <c r="AK18" s="194">
        <f aca="true" t="shared" si="33" ref="AK18:AK62">IF($AK$3&lt;&gt;(C18),"",W18)</f>
      </c>
      <c r="AL18" s="194">
        <f aca="true" t="shared" si="34" ref="AL18:AL62">IF($AL$3&lt;&gt;(C18),"",W18)</f>
      </c>
      <c r="AM18" s="194">
        <f aca="true" t="shared" si="35" ref="AM18:AM62">IF($AM$3&lt;&gt;(C18),"",W18)</f>
      </c>
      <c r="AN18" s="194">
        <f aca="true" t="shared" si="36" ref="AN18:AN62">IF($AN$3&lt;&gt;(C18),"",W18)</f>
      </c>
      <c r="AO18" s="194">
        <f aca="true" t="shared" si="37" ref="AO18:AO62">IF($AO$3&lt;&gt;(C18),"",W18)</f>
      </c>
      <c r="AP18" s="194">
        <f aca="true" t="shared" si="38" ref="AP18:AP62">IF($AP$3&lt;&gt;(C18),"",W18)</f>
      </c>
      <c r="AQ18" s="194">
        <f aca="true" t="shared" si="39" ref="AQ18:AQ62">IF($AQ$3&lt;&gt;(C18),"",W18)</f>
      </c>
      <c r="AR18" s="194">
        <f t="shared" si="21"/>
      </c>
      <c r="AS18" s="195">
        <f aca="true" t="shared" si="40" ref="AS18:AS62">IF($AS$3&lt;&gt;(C18),"",W18)</f>
      </c>
    </row>
    <row r="19" spans="1:45" s="90" customFormat="1" ht="15">
      <c r="A19" s="330" t="s">
        <v>348</v>
      </c>
      <c r="B19" s="330" t="s">
        <v>349</v>
      </c>
      <c r="C19" s="351" t="s">
        <v>46</v>
      </c>
      <c r="D19" s="228"/>
      <c r="E19" s="222">
        <f>IF(ISBLANK(D19),"",VLOOKUP(D19,BF_60_m,2))</f>
      </c>
      <c r="F19" s="284">
        <v>105</v>
      </c>
      <c r="G19" s="222">
        <f>IF(ISBLANK(F19),"",VLOOKUP(F19,BF_50_m_H.,2))</f>
        <v>18</v>
      </c>
      <c r="H19" s="285">
        <v>4302</v>
      </c>
      <c r="I19" s="222">
        <f>IF(ISBLANK(H19),"",VLOOKUP(H19,BF_1000_m,2))</f>
        <v>11</v>
      </c>
      <c r="J19" s="230"/>
      <c r="K19" s="221">
        <f t="shared" si="0"/>
      </c>
      <c r="L19" s="231"/>
      <c r="M19" s="222">
        <f>IF(ISBLANK(L19),"",VLOOKUP(L19,BF_LONGUEUR,2))</f>
      </c>
      <c r="N19" s="231">
        <v>781</v>
      </c>
      <c r="O19" s="283">
        <f>IF(ISBLANK(N19),"",VLOOKUP(N19,BF_T.S.,2))</f>
        <v>13</v>
      </c>
      <c r="P19" s="231"/>
      <c r="Q19" s="222">
        <f>IF(ISBLANK(P19),"",VLOOKUP(P19,BF_HAUTEUR,2))</f>
      </c>
      <c r="R19" s="231"/>
      <c r="S19" s="221">
        <f>IF(ISBLANK(R19),"",VLOOKUP(R19,BF_PERCHE,2))</f>
      </c>
      <c r="T19" s="231"/>
      <c r="U19" s="222">
        <f>IF(ISBLANK(T19),"",VLOOKUP(T19,BF_POIDS,2))</f>
      </c>
      <c r="V19" s="225">
        <f t="shared" si="1"/>
        <v>3</v>
      </c>
      <c r="W19" s="226">
        <f t="shared" si="2"/>
        <v>42</v>
      </c>
      <c r="X19" s="227">
        <v>14</v>
      </c>
      <c r="Y19" s="295"/>
      <c r="Z19" s="193">
        <f t="shared" si="23"/>
      </c>
      <c r="AA19" s="194">
        <f t="shared" si="24"/>
      </c>
      <c r="AB19" s="194">
        <f t="shared" si="5"/>
      </c>
      <c r="AC19" s="194">
        <f t="shared" si="25"/>
      </c>
      <c r="AD19" s="194">
        <f t="shared" si="26"/>
      </c>
      <c r="AE19" s="194">
        <f t="shared" si="27"/>
      </c>
      <c r="AF19" s="194">
        <f t="shared" si="28"/>
      </c>
      <c r="AG19" s="194">
        <f t="shared" si="29"/>
      </c>
      <c r="AH19" s="194">
        <f t="shared" si="30"/>
      </c>
      <c r="AI19" s="194">
        <f t="shared" si="31"/>
      </c>
      <c r="AJ19" s="194">
        <f t="shared" si="32"/>
      </c>
      <c r="AK19" s="194">
        <f t="shared" si="33"/>
      </c>
      <c r="AL19" s="194">
        <f t="shared" si="34"/>
      </c>
      <c r="AM19" s="194">
        <f t="shared" si="35"/>
      </c>
      <c r="AN19" s="194">
        <f t="shared" si="36"/>
      </c>
      <c r="AO19" s="194">
        <f t="shared" si="37"/>
      </c>
      <c r="AP19" s="194">
        <f t="shared" si="38"/>
      </c>
      <c r="AQ19" s="194">
        <f t="shared" si="39"/>
        <v>42</v>
      </c>
      <c r="AR19" s="194">
        <f t="shared" si="21"/>
      </c>
      <c r="AS19" s="195">
        <f t="shared" si="40"/>
      </c>
    </row>
    <row r="20" spans="1:45" s="90" customFormat="1" ht="15">
      <c r="A20" s="330" t="s">
        <v>168</v>
      </c>
      <c r="B20" s="330" t="s">
        <v>216</v>
      </c>
      <c r="C20" s="351" t="s">
        <v>46</v>
      </c>
      <c r="D20" s="228">
        <v>97</v>
      </c>
      <c r="E20" s="222">
        <f>IF(ISBLANK(D20),"",VLOOKUP(D20,BF_60_m,2))</f>
        <v>16</v>
      </c>
      <c r="F20" s="284"/>
      <c r="G20" s="222">
        <f>IF(ISBLANK(F20),"",VLOOKUP(F20,BF_50_m_H.,2))</f>
      </c>
      <c r="H20" s="285">
        <v>4142</v>
      </c>
      <c r="I20" s="222">
        <f>IF(ISBLANK(H20),"",VLOOKUP(H20,BF_1000_m,2))</f>
        <v>13</v>
      </c>
      <c r="J20" s="230"/>
      <c r="K20" s="221">
        <f t="shared" si="0"/>
      </c>
      <c r="L20" s="231"/>
      <c r="M20" s="222">
        <f>IF(ISBLANK(L20),"",VLOOKUP(L20,BF_LONGUEUR,2))</f>
      </c>
      <c r="N20" s="231">
        <v>767</v>
      </c>
      <c r="O20" s="283">
        <f>IF(ISBLANK(N20),"",VLOOKUP(N20,BF_T.S.,2))</f>
        <v>12</v>
      </c>
      <c r="P20" s="231"/>
      <c r="Q20" s="222">
        <f>IF(ISBLANK(P20),"",VLOOKUP(P20,BF_HAUTEUR,2))</f>
      </c>
      <c r="R20" s="231"/>
      <c r="S20" s="221">
        <f>IF(ISBLANK(R20),"",VLOOKUP(R20,BF_PERCHE,2))</f>
      </c>
      <c r="T20" s="231"/>
      <c r="U20" s="222">
        <f>IF(ISBLANK(T20),"",VLOOKUP(T20,BF_POIDS,2))</f>
      </c>
      <c r="V20" s="225">
        <f t="shared" si="1"/>
        <v>3</v>
      </c>
      <c r="W20" s="226">
        <f t="shared" si="2"/>
        <v>41</v>
      </c>
      <c r="X20" s="227">
        <v>16</v>
      </c>
      <c r="Y20" s="295"/>
      <c r="Z20" s="193">
        <f t="shared" si="23"/>
      </c>
      <c r="AA20" s="194">
        <f t="shared" si="24"/>
      </c>
      <c r="AB20" s="194">
        <f t="shared" si="5"/>
      </c>
      <c r="AC20" s="194">
        <f t="shared" si="25"/>
      </c>
      <c r="AD20" s="194">
        <f t="shared" si="26"/>
      </c>
      <c r="AE20" s="194">
        <f t="shared" si="27"/>
      </c>
      <c r="AF20" s="194">
        <f t="shared" si="28"/>
      </c>
      <c r="AG20" s="194">
        <f t="shared" si="29"/>
      </c>
      <c r="AH20" s="194">
        <f t="shared" si="30"/>
      </c>
      <c r="AI20" s="194">
        <f t="shared" si="31"/>
      </c>
      <c r="AJ20" s="194">
        <f t="shared" si="32"/>
      </c>
      <c r="AK20" s="194">
        <f t="shared" si="33"/>
      </c>
      <c r="AL20" s="194">
        <f t="shared" si="34"/>
      </c>
      <c r="AM20" s="194">
        <f t="shared" si="35"/>
      </c>
      <c r="AN20" s="194">
        <f t="shared" si="36"/>
      </c>
      <c r="AO20" s="194">
        <f t="shared" si="37"/>
      </c>
      <c r="AP20" s="194">
        <f t="shared" si="38"/>
      </c>
      <c r="AQ20" s="194">
        <f t="shared" si="39"/>
        <v>41</v>
      </c>
      <c r="AR20" s="194">
        <f t="shared" si="21"/>
      </c>
      <c r="AS20" s="195">
        <f t="shared" si="40"/>
      </c>
    </row>
    <row r="21" spans="1:45" s="90" customFormat="1" ht="15">
      <c r="A21" s="350" t="s">
        <v>205</v>
      </c>
      <c r="B21" s="350" t="s">
        <v>206</v>
      </c>
      <c r="C21" s="312" t="s">
        <v>77</v>
      </c>
      <c r="D21" s="228">
        <v>94</v>
      </c>
      <c r="E21" s="222">
        <f>IF(ISBLANK(D21),"",VLOOKUP(D21,BF_60_m,2))</f>
        <v>17</v>
      </c>
      <c r="F21" s="284"/>
      <c r="G21" s="222">
        <f>IF(ISBLANK(F21),"",VLOOKUP(F21,BF_50_m_H.,2))</f>
      </c>
      <c r="H21" s="285">
        <v>4527</v>
      </c>
      <c r="I21" s="222">
        <f>IF(ISBLANK(H21),"",VLOOKUP(H21,BF_1000_m,2))</f>
        <v>8</v>
      </c>
      <c r="J21" s="230"/>
      <c r="K21" s="221">
        <f t="shared" si="0"/>
      </c>
      <c r="L21" s="231"/>
      <c r="M21" s="222">
        <f>IF(ISBLANK(L21),"",VLOOKUP(L21,BF_LONGUEUR,2))</f>
      </c>
      <c r="N21" s="231">
        <v>850</v>
      </c>
      <c r="O21" s="283">
        <f>IF(ISBLANK(N21),"",VLOOKUP(N21,BF_T.S.,2))</f>
        <v>16</v>
      </c>
      <c r="P21" s="231"/>
      <c r="Q21" s="222">
        <f>IF(ISBLANK(P21),"",VLOOKUP(P21,BF_HAUTEUR,2))</f>
      </c>
      <c r="R21" s="231"/>
      <c r="S21" s="221">
        <f>IF(ISBLANK(R21),"",VLOOKUP(R21,BF_PERCHE,2))</f>
      </c>
      <c r="T21" s="231"/>
      <c r="U21" s="222">
        <f>IF(ISBLANK(T21),"",VLOOKUP(T21,BF_POIDS,2))</f>
      </c>
      <c r="V21" s="225">
        <f t="shared" si="1"/>
        <v>3</v>
      </c>
      <c r="W21" s="226">
        <f t="shared" si="2"/>
        <v>41</v>
      </c>
      <c r="X21" s="227">
        <v>16</v>
      </c>
      <c r="Y21" s="295"/>
      <c r="Z21" s="193">
        <f t="shared" si="23"/>
      </c>
      <c r="AA21" s="194">
        <f t="shared" si="24"/>
      </c>
      <c r="AB21" s="194">
        <f t="shared" si="5"/>
      </c>
      <c r="AC21" s="194">
        <f t="shared" si="25"/>
      </c>
      <c r="AD21" s="194">
        <f t="shared" si="26"/>
        <v>41</v>
      </c>
      <c r="AE21" s="194">
        <f t="shared" si="27"/>
      </c>
      <c r="AF21" s="194">
        <f t="shared" si="28"/>
      </c>
      <c r="AG21" s="194">
        <f t="shared" si="29"/>
      </c>
      <c r="AH21" s="194">
        <f t="shared" si="30"/>
      </c>
      <c r="AI21" s="194">
        <f t="shared" si="31"/>
      </c>
      <c r="AJ21" s="194">
        <f t="shared" si="32"/>
      </c>
      <c r="AK21" s="194">
        <f t="shared" si="33"/>
      </c>
      <c r="AL21" s="194">
        <f t="shared" si="34"/>
      </c>
      <c r="AM21" s="194">
        <f t="shared" si="35"/>
      </c>
      <c r="AN21" s="194">
        <f t="shared" si="36"/>
      </c>
      <c r="AO21" s="194">
        <f t="shared" si="37"/>
      </c>
      <c r="AP21" s="194">
        <f t="shared" si="38"/>
      </c>
      <c r="AQ21" s="194">
        <f t="shared" si="39"/>
      </c>
      <c r="AR21" s="194">
        <f t="shared" si="21"/>
      </c>
      <c r="AS21" s="195">
        <f t="shared" si="40"/>
      </c>
    </row>
    <row r="22" spans="1:45" s="90" customFormat="1" ht="15">
      <c r="A22" s="350" t="s">
        <v>803</v>
      </c>
      <c r="B22" s="350" t="s">
        <v>136</v>
      </c>
      <c r="C22" s="312" t="s">
        <v>74</v>
      </c>
      <c r="D22" s="228"/>
      <c r="E22" s="222">
        <f>IF(ISBLANK(D22),"",VLOOKUP(D22,BF_60_m,2))</f>
      </c>
      <c r="F22" s="284">
        <v>104</v>
      </c>
      <c r="G22" s="222">
        <f>IF(ISBLANK(F22),"",VLOOKUP(F22,BF_50_m_H.,2))</f>
        <v>18</v>
      </c>
      <c r="H22" s="285">
        <v>4065</v>
      </c>
      <c r="I22" s="222">
        <f>IF(ISBLANK(H22),"",VLOOKUP(H22,BF_1000_m,2))</f>
        <v>14</v>
      </c>
      <c r="J22" s="230"/>
      <c r="K22" s="221">
        <f t="shared" si="0"/>
      </c>
      <c r="L22" s="231"/>
      <c r="M22" s="222">
        <f>IF(ISBLANK(L22),"",VLOOKUP(L22,BF_LONGUEUR,2))</f>
      </c>
      <c r="N22" s="231">
        <v>700</v>
      </c>
      <c r="O22" s="283">
        <f>IF(ISBLANK(N22),"",VLOOKUP(N22,BF_T.S.,2))</f>
        <v>9</v>
      </c>
      <c r="P22" s="231"/>
      <c r="Q22" s="222">
        <f>IF(ISBLANK(P22),"",VLOOKUP(P22,BF_HAUTEUR,2))</f>
      </c>
      <c r="R22" s="231"/>
      <c r="S22" s="221">
        <f>IF(ISBLANK(R22),"",VLOOKUP(R22,BF_PERCHE,2))</f>
      </c>
      <c r="T22" s="231"/>
      <c r="U22" s="222">
        <f>IF(ISBLANK(T22),"",VLOOKUP(T22,BF_POIDS,2))</f>
      </c>
      <c r="V22" s="225">
        <f t="shared" si="1"/>
        <v>3</v>
      </c>
      <c r="W22" s="226">
        <f t="shared" si="2"/>
        <v>41</v>
      </c>
      <c r="X22" s="227">
        <v>16</v>
      </c>
      <c r="Y22" s="298"/>
      <c r="Z22" s="193">
        <f t="shared" si="23"/>
      </c>
      <c r="AA22" s="194">
        <f t="shared" si="24"/>
      </c>
      <c r="AB22" s="194">
        <f t="shared" si="5"/>
      </c>
      <c r="AC22" s="194">
        <f t="shared" si="25"/>
      </c>
      <c r="AD22" s="194">
        <f t="shared" si="26"/>
      </c>
      <c r="AE22" s="194">
        <f t="shared" si="27"/>
      </c>
      <c r="AF22" s="194">
        <f t="shared" si="28"/>
      </c>
      <c r="AG22" s="194">
        <f t="shared" si="29"/>
      </c>
      <c r="AH22" s="194">
        <f t="shared" si="30"/>
      </c>
      <c r="AI22" s="194">
        <f t="shared" si="31"/>
      </c>
      <c r="AJ22" s="194">
        <f t="shared" si="32"/>
        <v>41</v>
      </c>
      <c r="AK22" s="194">
        <f t="shared" si="33"/>
      </c>
      <c r="AL22" s="194">
        <f t="shared" si="34"/>
      </c>
      <c r="AM22" s="194">
        <f t="shared" si="35"/>
      </c>
      <c r="AN22" s="194">
        <f t="shared" si="36"/>
      </c>
      <c r="AO22" s="194">
        <f t="shared" si="37"/>
      </c>
      <c r="AP22" s="194">
        <f t="shared" si="38"/>
      </c>
      <c r="AQ22" s="194">
        <f t="shared" si="39"/>
      </c>
      <c r="AR22" s="194">
        <f t="shared" si="21"/>
      </c>
      <c r="AS22" s="195">
        <f t="shared" si="40"/>
      </c>
    </row>
    <row r="23" spans="1:45" s="90" customFormat="1" ht="15">
      <c r="A23" s="353" t="s">
        <v>227</v>
      </c>
      <c r="B23" s="353" t="s">
        <v>228</v>
      </c>
      <c r="C23" s="350" t="s">
        <v>63</v>
      </c>
      <c r="D23" s="228">
        <v>89</v>
      </c>
      <c r="E23" s="222">
        <f>IF(ISBLANK(D23),"",VLOOKUP(D23,BF_60_m,2))</f>
        <v>20</v>
      </c>
      <c r="F23" s="284"/>
      <c r="G23" s="222">
        <f>IF(ISBLANK(F23),"",VLOOKUP(F23,BF_50_m_H.,2))</f>
      </c>
      <c r="H23" s="285">
        <v>4174</v>
      </c>
      <c r="I23" s="222">
        <f>IF(ISBLANK(H23),"",VLOOKUP(H23,BF_1000_m,2))</f>
        <v>13</v>
      </c>
      <c r="J23" s="230"/>
      <c r="K23" s="221">
        <f t="shared" si="0"/>
      </c>
      <c r="L23" s="231"/>
      <c r="M23" s="222">
        <f>IF(ISBLANK(L23),"",VLOOKUP(L23,BF_LONGUEUR,2))</f>
      </c>
      <c r="N23" s="231">
        <v>652</v>
      </c>
      <c r="O23" s="283">
        <f>IF(ISBLANK(N23),"",VLOOKUP(N23,BF_T.S.,2))</f>
        <v>7</v>
      </c>
      <c r="P23" s="231"/>
      <c r="Q23" s="222">
        <f>IF(ISBLANK(P23),"",VLOOKUP(P23,BF_HAUTEUR,2))</f>
      </c>
      <c r="R23" s="231"/>
      <c r="S23" s="221">
        <f>IF(ISBLANK(R23),"",VLOOKUP(R23,BF_PERCHE,2))</f>
      </c>
      <c r="T23" s="231"/>
      <c r="U23" s="222">
        <f>IF(ISBLANK(T23),"",VLOOKUP(T23,BF_POIDS,2))</f>
      </c>
      <c r="V23" s="225">
        <f t="shared" si="1"/>
        <v>3</v>
      </c>
      <c r="W23" s="226">
        <f t="shared" si="2"/>
        <v>40</v>
      </c>
      <c r="X23" s="227">
        <v>19</v>
      </c>
      <c r="Y23" s="295"/>
      <c r="Z23" s="193">
        <f t="shared" si="23"/>
      </c>
      <c r="AA23" s="194">
        <f t="shared" si="24"/>
      </c>
      <c r="AB23" s="194">
        <f t="shared" si="5"/>
      </c>
      <c r="AC23" s="194">
        <f t="shared" si="25"/>
      </c>
      <c r="AD23" s="194">
        <f t="shared" si="26"/>
      </c>
      <c r="AE23" s="194">
        <f t="shared" si="27"/>
      </c>
      <c r="AF23" s="194">
        <f t="shared" si="28"/>
      </c>
      <c r="AG23" s="194">
        <f t="shared" si="29"/>
      </c>
      <c r="AH23" s="194">
        <f t="shared" si="30"/>
      </c>
      <c r="AI23" s="194">
        <f t="shared" si="31"/>
      </c>
      <c r="AJ23" s="194">
        <f t="shared" si="32"/>
      </c>
      <c r="AK23" s="194">
        <f t="shared" si="33"/>
      </c>
      <c r="AL23" s="194">
        <f t="shared" si="34"/>
        <v>40</v>
      </c>
      <c r="AM23" s="194">
        <f t="shared" si="35"/>
      </c>
      <c r="AN23" s="194">
        <f t="shared" si="36"/>
      </c>
      <c r="AO23" s="194">
        <f t="shared" si="37"/>
      </c>
      <c r="AP23" s="194">
        <f t="shared" si="38"/>
      </c>
      <c r="AQ23" s="194">
        <f t="shared" si="39"/>
      </c>
      <c r="AR23" s="194">
        <f t="shared" si="21"/>
      </c>
      <c r="AS23" s="195">
        <f t="shared" si="40"/>
      </c>
    </row>
    <row r="24" spans="1:45" s="90" customFormat="1" ht="15">
      <c r="A24" s="353" t="s">
        <v>497</v>
      </c>
      <c r="B24" s="353" t="s">
        <v>498</v>
      </c>
      <c r="C24" s="350" t="s">
        <v>63</v>
      </c>
      <c r="D24" s="228">
        <v>88</v>
      </c>
      <c r="E24" s="222">
        <f>IF(ISBLANK(D24),"",VLOOKUP(D24,BF_60_m,2))</f>
        <v>20</v>
      </c>
      <c r="F24" s="284"/>
      <c r="G24" s="222">
        <f>IF(ISBLANK(F24),"",VLOOKUP(F24,BF_50_m_H.,2))</f>
      </c>
      <c r="H24" s="285">
        <v>4007</v>
      </c>
      <c r="I24" s="222">
        <f>IF(ISBLANK(H24),"",VLOOKUP(H24,BF_1000_m,2))</f>
        <v>15</v>
      </c>
      <c r="J24" s="230"/>
      <c r="K24" s="221">
        <f t="shared" si="0"/>
      </c>
      <c r="L24" s="231"/>
      <c r="M24" s="222">
        <f>IF(ISBLANK(L24),"",VLOOKUP(L24,BF_LONGUEUR,2))</f>
      </c>
      <c r="N24" s="231">
        <v>615</v>
      </c>
      <c r="O24" s="283">
        <f>IF(ISBLANK(N24),"",VLOOKUP(N24,BF_T.S.,2))</f>
        <v>5</v>
      </c>
      <c r="P24" s="231"/>
      <c r="Q24" s="222">
        <f>IF(ISBLANK(P24),"",VLOOKUP(P24,BF_HAUTEUR,2))</f>
      </c>
      <c r="R24" s="231"/>
      <c r="S24" s="221">
        <f>IF(ISBLANK(R24),"",VLOOKUP(R24,BF_PERCHE,2))</f>
      </c>
      <c r="T24" s="231"/>
      <c r="U24" s="222">
        <f>IF(ISBLANK(T24),"",VLOOKUP(T24,BF_POIDS,2))</f>
      </c>
      <c r="V24" s="225">
        <f t="shared" si="1"/>
        <v>3</v>
      </c>
      <c r="W24" s="226">
        <f t="shared" si="2"/>
        <v>40</v>
      </c>
      <c r="X24" s="227">
        <v>19</v>
      </c>
      <c r="Y24" s="295"/>
      <c r="Z24" s="193">
        <f t="shared" si="23"/>
      </c>
      <c r="AA24" s="194">
        <f t="shared" si="24"/>
      </c>
      <c r="AB24" s="194">
        <f t="shared" si="5"/>
      </c>
      <c r="AC24" s="194">
        <f t="shared" si="25"/>
      </c>
      <c r="AD24" s="194">
        <f t="shared" si="26"/>
      </c>
      <c r="AE24" s="194">
        <f t="shared" si="27"/>
      </c>
      <c r="AF24" s="194">
        <f t="shared" si="28"/>
      </c>
      <c r="AG24" s="194">
        <f t="shared" si="29"/>
      </c>
      <c r="AH24" s="194">
        <f t="shared" si="30"/>
      </c>
      <c r="AI24" s="194">
        <f t="shared" si="31"/>
      </c>
      <c r="AJ24" s="194">
        <f t="shared" si="32"/>
      </c>
      <c r="AK24" s="194">
        <f t="shared" si="33"/>
      </c>
      <c r="AL24" s="194">
        <f t="shared" si="34"/>
        <v>40</v>
      </c>
      <c r="AM24" s="194">
        <f t="shared" si="35"/>
      </c>
      <c r="AN24" s="194">
        <f t="shared" si="36"/>
      </c>
      <c r="AO24" s="194">
        <f t="shared" si="37"/>
      </c>
      <c r="AP24" s="194">
        <f t="shared" si="38"/>
      </c>
      <c r="AQ24" s="194">
        <f t="shared" si="39"/>
      </c>
      <c r="AR24" s="194">
        <f t="shared" si="21"/>
      </c>
      <c r="AS24" s="195">
        <f t="shared" si="40"/>
      </c>
    </row>
    <row r="25" spans="1:45" s="90" customFormat="1" ht="15">
      <c r="A25" s="350" t="s">
        <v>420</v>
      </c>
      <c r="B25" s="350" t="s">
        <v>421</v>
      </c>
      <c r="C25" s="350" t="s">
        <v>64</v>
      </c>
      <c r="D25" s="228">
        <v>102</v>
      </c>
      <c r="E25" s="222">
        <f>IF(ISBLANK(D25),"",VLOOKUP(D25,BF_60_m,2))</f>
        <v>15</v>
      </c>
      <c r="F25" s="284"/>
      <c r="G25" s="222">
        <f>IF(ISBLANK(F25),"",VLOOKUP(F25,BF_50_m_H.,2))</f>
      </c>
      <c r="H25" s="285">
        <v>4423</v>
      </c>
      <c r="I25" s="222">
        <f>IF(ISBLANK(H25),"",VLOOKUP(H25,BF_1000_m,2))</f>
        <v>10</v>
      </c>
      <c r="J25" s="230"/>
      <c r="K25" s="221">
        <f t="shared" si="0"/>
      </c>
      <c r="L25" s="231"/>
      <c r="M25" s="222">
        <f>IF(ISBLANK(L25),"",VLOOKUP(L25,BF_LONGUEUR,2))</f>
      </c>
      <c r="N25" s="231">
        <v>807</v>
      </c>
      <c r="O25" s="283">
        <f>IF(ISBLANK(N25),"",VLOOKUP(N25,BF_T.S.,2))</f>
        <v>14</v>
      </c>
      <c r="P25" s="231"/>
      <c r="Q25" s="222">
        <f>IF(ISBLANK(P25),"",VLOOKUP(P25,BF_HAUTEUR,2))</f>
      </c>
      <c r="R25" s="231"/>
      <c r="S25" s="221">
        <f>IF(ISBLANK(R25),"",VLOOKUP(R25,BF_PERCHE,2))</f>
      </c>
      <c r="T25" s="231"/>
      <c r="U25" s="222">
        <f>IF(ISBLANK(T25),"",VLOOKUP(T25,BF_POIDS,2))</f>
      </c>
      <c r="V25" s="225">
        <f t="shared" si="1"/>
        <v>3</v>
      </c>
      <c r="W25" s="226">
        <f t="shared" si="2"/>
        <v>39</v>
      </c>
      <c r="X25" s="227">
        <v>21</v>
      </c>
      <c r="Z25" s="193">
        <f t="shared" si="23"/>
      </c>
      <c r="AA25" s="194">
        <f t="shared" si="24"/>
        <v>39</v>
      </c>
      <c r="AB25" s="194">
        <f t="shared" si="5"/>
      </c>
      <c r="AC25" s="194">
        <f t="shared" si="25"/>
      </c>
      <c r="AD25" s="194">
        <f t="shared" si="26"/>
      </c>
      <c r="AE25" s="194">
        <f t="shared" si="27"/>
      </c>
      <c r="AF25" s="194">
        <f t="shared" si="28"/>
      </c>
      <c r="AG25" s="194">
        <f t="shared" si="29"/>
      </c>
      <c r="AH25" s="194">
        <f t="shared" si="30"/>
      </c>
      <c r="AI25" s="194">
        <f t="shared" si="31"/>
      </c>
      <c r="AJ25" s="194">
        <f t="shared" si="32"/>
      </c>
      <c r="AK25" s="194">
        <f t="shared" si="33"/>
      </c>
      <c r="AL25" s="194">
        <f t="shared" si="34"/>
      </c>
      <c r="AM25" s="194">
        <f t="shared" si="35"/>
      </c>
      <c r="AN25" s="194">
        <f t="shared" si="36"/>
      </c>
      <c r="AO25" s="194">
        <f t="shared" si="37"/>
      </c>
      <c r="AP25" s="194">
        <f t="shared" si="38"/>
      </c>
      <c r="AQ25" s="194">
        <f t="shared" si="39"/>
      </c>
      <c r="AR25" s="194">
        <f t="shared" si="21"/>
      </c>
      <c r="AS25" s="195">
        <f t="shared" si="40"/>
      </c>
    </row>
    <row r="26" spans="1:45" s="90" customFormat="1" ht="15">
      <c r="A26" s="350" t="s">
        <v>162</v>
      </c>
      <c r="B26" s="350" t="s">
        <v>223</v>
      </c>
      <c r="C26" s="312" t="s">
        <v>77</v>
      </c>
      <c r="D26" s="228">
        <v>92</v>
      </c>
      <c r="E26" s="222">
        <f>IF(ISBLANK(D26),"",VLOOKUP(D26,BF_60_m,2))</f>
        <v>18</v>
      </c>
      <c r="F26" s="284"/>
      <c r="G26" s="222">
        <f>IF(ISBLANK(F26),"",VLOOKUP(F26,BF_50_m_H.,2))</f>
      </c>
      <c r="H26" s="285">
        <v>4203</v>
      </c>
      <c r="I26" s="222">
        <f>IF(ISBLANK(H26),"",VLOOKUP(H26,BF_1000_m,2))</f>
        <v>12</v>
      </c>
      <c r="J26" s="230"/>
      <c r="K26" s="221">
        <f t="shared" si="0"/>
      </c>
      <c r="L26" s="231"/>
      <c r="M26" s="222">
        <f>IF(ISBLANK(L26),"",VLOOKUP(L26,BF_LONGUEUR,2))</f>
      </c>
      <c r="N26" s="231"/>
      <c r="O26" s="283">
        <f>IF(ISBLANK(N26),"",VLOOKUP(N26,BF_T.S.,2))</f>
      </c>
      <c r="P26" s="231"/>
      <c r="Q26" s="222">
        <f>IF(ISBLANK(P26),"",VLOOKUP(P26,BF_HAUTEUR,2))</f>
      </c>
      <c r="R26" s="231"/>
      <c r="S26" s="221">
        <f>IF(ISBLANK(R26),"",VLOOKUP(R26,BF_PERCHE,2))</f>
      </c>
      <c r="T26" s="231">
        <v>658</v>
      </c>
      <c r="U26" s="222">
        <f>IF(ISBLANK(T26),"",VLOOKUP(T26,BF_POIDS,2))</f>
        <v>9</v>
      </c>
      <c r="V26" s="225">
        <f t="shared" si="1"/>
        <v>3</v>
      </c>
      <c r="W26" s="226">
        <f t="shared" si="2"/>
        <v>39</v>
      </c>
      <c r="X26" s="227">
        <v>21</v>
      </c>
      <c r="Y26" s="295"/>
      <c r="Z26" s="193">
        <f t="shared" si="23"/>
      </c>
      <c r="AA26" s="194">
        <f t="shared" si="24"/>
      </c>
      <c r="AB26" s="194">
        <f t="shared" si="5"/>
      </c>
      <c r="AC26" s="194">
        <f t="shared" si="25"/>
      </c>
      <c r="AD26" s="194">
        <f t="shared" si="26"/>
        <v>39</v>
      </c>
      <c r="AE26" s="194">
        <f t="shared" si="27"/>
      </c>
      <c r="AF26" s="194">
        <f t="shared" si="28"/>
      </c>
      <c r="AG26" s="194">
        <f t="shared" si="29"/>
      </c>
      <c r="AH26" s="194">
        <f t="shared" si="30"/>
      </c>
      <c r="AI26" s="194">
        <f t="shared" si="31"/>
      </c>
      <c r="AJ26" s="194">
        <f t="shared" si="32"/>
      </c>
      <c r="AK26" s="194">
        <f t="shared" si="33"/>
      </c>
      <c r="AL26" s="194">
        <f t="shared" si="34"/>
      </c>
      <c r="AM26" s="194">
        <f t="shared" si="35"/>
      </c>
      <c r="AN26" s="194">
        <f t="shared" si="36"/>
      </c>
      <c r="AO26" s="194">
        <f t="shared" si="37"/>
      </c>
      <c r="AP26" s="194">
        <f t="shared" si="38"/>
      </c>
      <c r="AQ26" s="194">
        <f t="shared" si="39"/>
      </c>
      <c r="AR26" s="194">
        <f t="shared" si="21"/>
      </c>
      <c r="AS26" s="195">
        <f t="shared" si="40"/>
      </c>
    </row>
    <row r="27" spans="1:45" s="90" customFormat="1" ht="15">
      <c r="A27" s="312" t="s">
        <v>100</v>
      </c>
      <c r="B27" s="312" t="s">
        <v>101</v>
      </c>
      <c r="C27" s="312" t="s">
        <v>74</v>
      </c>
      <c r="D27" s="228"/>
      <c r="E27" s="222">
        <f>IF(ISBLANK(D27),"",VLOOKUP(D27,BF_60_m,2))</f>
      </c>
      <c r="F27" s="284">
        <v>119</v>
      </c>
      <c r="G27" s="222">
        <f>IF(ISBLANK(F27),"",VLOOKUP(F27,BF_50_m_H.,2))</f>
        <v>13</v>
      </c>
      <c r="H27" s="285">
        <v>4145</v>
      </c>
      <c r="I27" s="222">
        <f>IF(ISBLANK(H27),"",VLOOKUP(H27,BF_1000_m,2))</f>
        <v>13</v>
      </c>
      <c r="J27" s="230"/>
      <c r="K27" s="221">
        <f t="shared" si="0"/>
      </c>
      <c r="L27" s="231"/>
      <c r="M27" s="222">
        <f>IF(ISBLANK(L27),"",VLOOKUP(L27,BF_LONGUEUR,2))</f>
      </c>
      <c r="N27" s="231"/>
      <c r="O27" s="283">
        <f>IF(ISBLANK(N27),"",VLOOKUP(N27,BF_T.S.,2))</f>
      </c>
      <c r="P27" s="231"/>
      <c r="Q27" s="222">
        <f>IF(ISBLANK(P27),"",VLOOKUP(P27,BF_HAUTEUR,2))</f>
      </c>
      <c r="R27" s="231"/>
      <c r="S27" s="221">
        <f>IF(ISBLANK(R27),"",VLOOKUP(R27,BF_PERCHE,2))</f>
      </c>
      <c r="T27" s="231">
        <v>719</v>
      </c>
      <c r="U27" s="222">
        <f>IF(ISBLANK(T27),"",VLOOKUP(T27,BF_POIDS,2))</f>
        <v>11</v>
      </c>
      <c r="V27" s="225">
        <f t="shared" si="1"/>
        <v>3</v>
      </c>
      <c r="W27" s="226">
        <f t="shared" si="2"/>
        <v>37</v>
      </c>
      <c r="X27" s="227">
        <v>23</v>
      </c>
      <c r="Y27" s="295"/>
      <c r="Z27" s="193">
        <f t="shared" si="23"/>
      </c>
      <c r="AA27" s="194">
        <f t="shared" si="24"/>
      </c>
      <c r="AB27" s="194">
        <f t="shared" si="5"/>
      </c>
      <c r="AC27" s="194">
        <f t="shared" si="25"/>
      </c>
      <c r="AD27" s="194">
        <f t="shared" si="26"/>
      </c>
      <c r="AE27" s="194">
        <f t="shared" si="27"/>
      </c>
      <c r="AF27" s="194">
        <f t="shared" si="28"/>
      </c>
      <c r="AG27" s="194">
        <f t="shared" si="29"/>
      </c>
      <c r="AH27" s="194">
        <f t="shared" si="30"/>
      </c>
      <c r="AI27" s="194">
        <f t="shared" si="31"/>
      </c>
      <c r="AJ27" s="194">
        <f t="shared" si="32"/>
        <v>37</v>
      </c>
      <c r="AK27" s="194">
        <f t="shared" si="33"/>
      </c>
      <c r="AL27" s="194">
        <f t="shared" si="34"/>
      </c>
      <c r="AM27" s="194">
        <f t="shared" si="35"/>
      </c>
      <c r="AN27" s="194">
        <f t="shared" si="36"/>
      </c>
      <c r="AO27" s="194">
        <f t="shared" si="37"/>
      </c>
      <c r="AP27" s="194">
        <f t="shared" si="38"/>
      </c>
      <c r="AQ27" s="194">
        <f t="shared" si="39"/>
      </c>
      <c r="AR27" s="194">
        <f t="shared" si="21"/>
      </c>
      <c r="AS27" s="195">
        <f t="shared" si="40"/>
      </c>
    </row>
    <row r="28" spans="1:45" s="90" customFormat="1" ht="15">
      <c r="A28" s="329" t="s">
        <v>417</v>
      </c>
      <c r="B28" s="329" t="s">
        <v>665</v>
      </c>
      <c r="C28" s="312" t="s">
        <v>48</v>
      </c>
      <c r="D28" s="228">
        <v>91</v>
      </c>
      <c r="E28" s="222">
        <f>IF(ISBLANK(D28),"",VLOOKUP(D28,BF_60_m,2))</f>
        <v>19</v>
      </c>
      <c r="F28" s="284"/>
      <c r="G28" s="222">
        <f>IF(ISBLANK(F28),"",VLOOKUP(F28,BF_50_m_H.,2))</f>
      </c>
      <c r="H28" s="285">
        <v>4207</v>
      </c>
      <c r="I28" s="222">
        <f>IF(ISBLANK(H28),"",VLOOKUP(H28,BF_1000_m,2))</f>
        <v>12</v>
      </c>
      <c r="J28" s="230"/>
      <c r="K28" s="221">
        <f t="shared" si="0"/>
      </c>
      <c r="L28" s="231"/>
      <c r="M28" s="222">
        <f>IF(ISBLANK(L28),"",VLOOKUP(L28,BF_LONGUEUR,2))</f>
      </c>
      <c r="N28" s="231"/>
      <c r="O28" s="283">
        <f>IF(ISBLANK(N28),"",VLOOKUP(N28,BF_T.S.,2))</f>
      </c>
      <c r="P28" s="231">
        <v>90</v>
      </c>
      <c r="Q28" s="222">
        <f>IF(ISBLANK(P28),"",VLOOKUP(P28,BF_HAUTEUR,2))</f>
        <v>5</v>
      </c>
      <c r="R28" s="231"/>
      <c r="S28" s="221">
        <f>IF(ISBLANK(R28),"",VLOOKUP(R28,BF_PERCHE,2))</f>
      </c>
      <c r="T28" s="231"/>
      <c r="U28" s="222">
        <f>IF(ISBLANK(T28),"",VLOOKUP(T28,BF_POIDS,2))</f>
      </c>
      <c r="V28" s="225">
        <f t="shared" si="1"/>
        <v>3</v>
      </c>
      <c r="W28" s="226">
        <f t="shared" si="2"/>
        <v>36</v>
      </c>
      <c r="X28" s="227">
        <v>24</v>
      </c>
      <c r="Y28" s="295"/>
      <c r="Z28" s="193">
        <f t="shared" si="23"/>
      </c>
      <c r="AA28" s="194">
        <f t="shared" si="24"/>
      </c>
      <c r="AB28" s="194">
        <f t="shared" si="5"/>
      </c>
      <c r="AC28" s="194">
        <f t="shared" si="25"/>
      </c>
      <c r="AD28" s="194">
        <f t="shared" si="26"/>
      </c>
      <c r="AE28" s="194">
        <f t="shared" si="27"/>
      </c>
      <c r="AF28" s="194">
        <f t="shared" si="28"/>
      </c>
      <c r="AG28" s="194">
        <f t="shared" si="29"/>
      </c>
      <c r="AH28" s="194">
        <f t="shared" si="30"/>
      </c>
      <c r="AI28" s="194">
        <f t="shared" si="31"/>
      </c>
      <c r="AJ28" s="194">
        <f t="shared" si="32"/>
      </c>
      <c r="AK28" s="194">
        <f t="shared" si="33"/>
      </c>
      <c r="AL28" s="194">
        <f t="shared" si="34"/>
      </c>
      <c r="AM28" s="194">
        <f t="shared" si="35"/>
      </c>
      <c r="AN28" s="194">
        <f t="shared" si="36"/>
      </c>
      <c r="AO28" s="194">
        <f t="shared" si="37"/>
        <v>36</v>
      </c>
      <c r="AP28" s="194">
        <f t="shared" si="38"/>
      </c>
      <c r="AQ28" s="194">
        <f t="shared" si="39"/>
      </c>
      <c r="AR28" s="194">
        <f t="shared" si="21"/>
      </c>
      <c r="AS28" s="195">
        <f t="shared" si="40"/>
      </c>
    </row>
    <row r="29" spans="1:45" s="90" customFormat="1" ht="15">
      <c r="A29" s="350" t="s">
        <v>670</v>
      </c>
      <c r="B29" s="350" t="s">
        <v>87</v>
      </c>
      <c r="C29" s="350" t="s">
        <v>45</v>
      </c>
      <c r="D29" s="228">
        <v>95</v>
      </c>
      <c r="E29" s="222">
        <f>IF(ISBLANK(D29),"",VLOOKUP(D29,BF_60_m,2))</f>
        <v>17</v>
      </c>
      <c r="F29" s="284"/>
      <c r="G29" s="222">
        <f>IF(ISBLANK(F29),"",VLOOKUP(F29,BF_50_m_H.,2))</f>
      </c>
      <c r="H29" s="285">
        <v>4011</v>
      </c>
      <c r="I29" s="222">
        <f>IF(ISBLANK(H29),"",VLOOKUP(H29,BF_1000_m,2))</f>
        <v>15</v>
      </c>
      <c r="J29" s="230"/>
      <c r="K29" s="221">
        <f t="shared" si="0"/>
      </c>
      <c r="L29" s="231"/>
      <c r="M29" s="222">
        <f>IF(ISBLANK(L29),"",VLOOKUP(L29,BF_LONGUEUR,2))</f>
      </c>
      <c r="N29" s="231"/>
      <c r="O29" s="283">
        <f>IF(ISBLANK(N29),"",VLOOKUP(N29,BF_T.S.,2))</f>
      </c>
      <c r="P29" s="231"/>
      <c r="Q29" s="222">
        <f>IF(ISBLANK(P29),"",VLOOKUP(P29,BF_HAUTEUR,2))</f>
      </c>
      <c r="R29" s="231"/>
      <c r="S29" s="221">
        <f>IF(ISBLANK(R29),"",VLOOKUP(R29,BF_PERCHE,2))</f>
      </c>
      <c r="T29" s="231">
        <v>512</v>
      </c>
      <c r="U29" s="222">
        <f>IF(ISBLANK(T29),"",VLOOKUP(T29,BF_POIDS,2))</f>
        <v>4</v>
      </c>
      <c r="V29" s="225">
        <f t="shared" si="1"/>
        <v>3</v>
      </c>
      <c r="W29" s="226">
        <f t="shared" si="2"/>
        <v>36</v>
      </c>
      <c r="X29" s="227">
        <v>24</v>
      </c>
      <c r="Y29" s="298"/>
      <c r="Z29" s="193">
        <f t="shared" si="23"/>
      </c>
      <c r="AA29" s="194">
        <f t="shared" si="24"/>
      </c>
      <c r="AB29" s="194">
        <f t="shared" si="5"/>
      </c>
      <c r="AC29" s="194">
        <f t="shared" si="25"/>
      </c>
      <c r="AD29" s="194">
        <f t="shared" si="26"/>
      </c>
      <c r="AE29" s="194">
        <f t="shared" si="27"/>
      </c>
      <c r="AF29" s="194">
        <f t="shared" si="28"/>
      </c>
      <c r="AG29" s="194">
        <f t="shared" si="29"/>
      </c>
      <c r="AH29" s="194">
        <f t="shared" si="30"/>
      </c>
      <c r="AI29" s="194">
        <f t="shared" si="31"/>
      </c>
      <c r="AJ29" s="194">
        <f t="shared" si="32"/>
      </c>
      <c r="AK29" s="194">
        <f t="shared" si="33"/>
      </c>
      <c r="AL29" s="194">
        <f t="shared" si="34"/>
      </c>
      <c r="AM29" s="194">
        <f t="shared" si="35"/>
      </c>
      <c r="AN29" s="194">
        <f t="shared" si="36"/>
        <v>36</v>
      </c>
      <c r="AO29" s="194">
        <f t="shared" si="37"/>
      </c>
      <c r="AP29" s="194">
        <f t="shared" si="38"/>
      </c>
      <c r="AQ29" s="194">
        <f t="shared" si="39"/>
      </c>
      <c r="AR29" s="194">
        <f t="shared" si="21"/>
      </c>
      <c r="AS29" s="195">
        <f t="shared" si="40"/>
      </c>
    </row>
    <row r="30" spans="1:45" s="90" customFormat="1" ht="15">
      <c r="A30" s="330" t="s">
        <v>190</v>
      </c>
      <c r="B30" s="330" t="s">
        <v>191</v>
      </c>
      <c r="C30" s="351" t="s">
        <v>46</v>
      </c>
      <c r="D30" s="228">
        <v>89</v>
      </c>
      <c r="E30" s="222">
        <f>IF(ISBLANK(D30),"",VLOOKUP(D30,BF_60_m,2))</f>
        <v>20</v>
      </c>
      <c r="F30" s="284"/>
      <c r="G30" s="222">
        <f>IF(ISBLANK(F30),"",VLOOKUP(F30,BF_50_m_H.,2))</f>
      </c>
      <c r="H30" s="285">
        <v>4481</v>
      </c>
      <c r="I30" s="222">
        <f>IF(ISBLANK(H30),"",VLOOKUP(H30,BF_1000_m,2))</f>
        <v>9</v>
      </c>
      <c r="J30" s="230"/>
      <c r="K30" s="221">
        <f t="shared" si="0"/>
      </c>
      <c r="L30" s="231"/>
      <c r="M30" s="222">
        <f>IF(ISBLANK(L30),"",VLOOKUP(L30,BF_LONGUEUR,2))</f>
      </c>
      <c r="N30" s="231">
        <v>658</v>
      </c>
      <c r="O30" s="283">
        <f>IF(ISBLANK(N30),"",VLOOKUP(N30,BF_T.S.,2))</f>
        <v>7</v>
      </c>
      <c r="P30" s="231"/>
      <c r="Q30" s="222">
        <f>IF(ISBLANK(P30),"",VLOOKUP(P30,BF_HAUTEUR,2))</f>
      </c>
      <c r="R30" s="231"/>
      <c r="S30" s="221">
        <f>IF(ISBLANK(R30),"",VLOOKUP(R30,BF_PERCHE,2))</f>
      </c>
      <c r="T30" s="231"/>
      <c r="U30" s="222">
        <f>IF(ISBLANK(T30),"",VLOOKUP(T30,BF_POIDS,2))</f>
      </c>
      <c r="V30" s="225">
        <f t="shared" si="1"/>
        <v>3</v>
      </c>
      <c r="W30" s="226">
        <f t="shared" si="2"/>
        <v>36</v>
      </c>
      <c r="X30" s="227">
        <v>24</v>
      </c>
      <c r="Y30" s="295"/>
      <c r="Z30" s="193">
        <f t="shared" si="23"/>
      </c>
      <c r="AA30" s="194">
        <f t="shared" si="24"/>
      </c>
      <c r="AB30" s="194">
        <f t="shared" si="5"/>
      </c>
      <c r="AC30" s="194">
        <f t="shared" si="25"/>
      </c>
      <c r="AD30" s="194">
        <f t="shared" si="26"/>
      </c>
      <c r="AE30" s="194">
        <f t="shared" si="27"/>
      </c>
      <c r="AF30" s="194">
        <f t="shared" si="28"/>
      </c>
      <c r="AG30" s="194">
        <f t="shared" si="29"/>
      </c>
      <c r="AH30" s="194">
        <f t="shared" si="30"/>
      </c>
      <c r="AI30" s="194">
        <f t="shared" si="31"/>
      </c>
      <c r="AJ30" s="194">
        <f t="shared" si="32"/>
      </c>
      <c r="AK30" s="194">
        <f t="shared" si="33"/>
      </c>
      <c r="AL30" s="194">
        <f t="shared" si="34"/>
      </c>
      <c r="AM30" s="194">
        <f t="shared" si="35"/>
      </c>
      <c r="AN30" s="194">
        <f t="shared" si="36"/>
      </c>
      <c r="AO30" s="194">
        <f t="shared" si="37"/>
      </c>
      <c r="AP30" s="194">
        <f t="shared" si="38"/>
      </c>
      <c r="AQ30" s="194">
        <f t="shared" si="39"/>
        <v>36</v>
      </c>
      <c r="AR30" s="194">
        <f t="shared" si="21"/>
      </c>
      <c r="AS30" s="195">
        <f t="shared" si="40"/>
      </c>
    </row>
    <row r="31" spans="1:45" s="90" customFormat="1" ht="15">
      <c r="A31" s="332" t="s">
        <v>341</v>
      </c>
      <c r="B31" s="332" t="s">
        <v>98</v>
      </c>
      <c r="C31" s="351" t="s">
        <v>46</v>
      </c>
      <c r="D31" s="228">
        <v>99</v>
      </c>
      <c r="E31" s="222">
        <f>IF(ISBLANK(D31),"",VLOOKUP(D31,BF_60_m,2))</f>
        <v>16</v>
      </c>
      <c r="F31" s="284"/>
      <c r="G31" s="222">
        <f>IF(ISBLANK(F31),"",VLOOKUP(F31,BF_50_m_H.,2))</f>
      </c>
      <c r="H31" s="285">
        <v>4246</v>
      </c>
      <c r="I31" s="222">
        <f>IF(ISBLANK(H31),"",VLOOKUP(H31,BF_1000_m,2))</f>
        <v>12</v>
      </c>
      <c r="J31" s="230"/>
      <c r="K31" s="221">
        <f t="shared" si="0"/>
      </c>
      <c r="L31" s="231"/>
      <c r="M31" s="222">
        <f>IF(ISBLANK(L31),"",VLOOKUP(L31,BF_LONGUEUR,2))</f>
      </c>
      <c r="N31" s="231">
        <v>662</v>
      </c>
      <c r="O31" s="283">
        <f>IF(ISBLANK(N31),"",VLOOKUP(N31,BF_T.S.,2))</f>
        <v>7</v>
      </c>
      <c r="P31" s="231"/>
      <c r="Q31" s="222">
        <f>IF(ISBLANK(P31),"",VLOOKUP(P31,BF_HAUTEUR,2))</f>
      </c>
      <c r="R31" s="231"/>
      <c r="S31" s="221">
        <f>IF(ISBLANK(R31),"",VLOOKUP(R31,BF_PERCHE,2))</f>
      </c>
      <c r="T31" s="231"/>
      <c r="U31" s="222">
        <f>IF(ISBLANK(T31),"",VLOOKUP(T31,BF_POIDS,2))</f>
      </c>
      <c r="V31" s="225">
        <f t="shared" si="1"/>
        <v>3</v>
      </c>
      <c r="W31" s="226">
        <f t="shared" si="2"/>
        <v>35</v>
      </c>
      <c r="X31" s="227">
        <v>27</v>
      </c>
      <c r="Y31" s="295"/>
      <c r="Z31" s="193">
        <f t="shared" si="23"/>
      </c>
      <c r="AA31" s="194">
        <f t="shared" si="24"/>
      </c>
      <c r="AB31" s="194">
        <f t="shared" si="5"/>
      </c>
      <c r="AC31" s="194">
        <f t="shared" si="25"/>
      </c>
      <c r="AD31" s="194">
        <f t="shared" si="26"/>
      </c>
      <c r="AE31" s="194">
        <f t="shared" si="27"/>
      </c>
      <c r="AF31" s="194">
        <f t="shared" si="28"/>
      </c>
      <c r="AG31" s="194">
        <f t="shared" si="29"/>
      </c>
      <c r="AH31" s="194">
        <f t="shared" si="30"/>
      </c>
      <c r="AI31" s="194">
        <f t="shared" si="31"/>
      </c>
      <c r="AJ31" s="194">
        <f t="shared" si="32"/>
      </c>
      <c r="AK31" s="194">
        <f t="shared" si="33"/>
      </c>
      <c r="AL31" s="194">
        <f t="shared" si="34"/>
      </c>
      <c r="AM31" s="194">
        <f t="shared" si="35"/>
      </c>
      <c r="AN31" s="194">
        <f t="shared" si="36"/>
      </c>
      <c r="AO31" s="194">
        <f t="shared" si="37"/>
      </c>
      <c r="AP31" s="194">
        <f t="shared" si="38"/>
      </c>
      <c r="AQ31" s="194">
        <f t="shared" si="39"/>
        <v>35</v>
      </c>
      <c r="AR31" s="194">
        <f t="shared" si="21"/>
      </c>
      <c r="AS31" s="195">
        <f t="shared" si="40"/>
      </c>
    </row>
    <row r="32" spans="1:45" s="295" customFormat="1" ht="15">
      <c r="A32" s="350" t="s">
        <v>462</v>
      </c>
      <c r="B32" s="350" t="s">
        <v>143</v>
      </c>
      <c r="C32" s="350" t="s">
        <v>45</v>
      </c>
      <c r="D32" s="228">
        <v>87</v>
      </c>
      <c r="E32" s="222">
        <f>IF(ISBLANK(D32),"",VLOOKUP(D32,BF_60_m,2))</f>
        <v>21</v>
      </c>
      <c r="F32" s="284"/>
      <c r="G32" s="222">
        <f>IF(ISBLANK(F32),"",VLOOKUP(F32,BF_50_m_H.,2))</f>
      </c>
      <c r="H32" s="285">
        <v>5031</v>
      </c>
      <c r="I32" s="222">
        <f>IF(ISBLANK(H32),"",VLOOKUP(H32,BF_1000_m,2))</f>
        <v>7</v>
      </c>
      <c r="J32" s="230"/>
      <c r="K32" s="221">
        <f t="shared" si="0"/>
      </c>
      <c r="L32" s="231"/>
      <c r="M32" s="222">
        <f>IF(ISBLANK(L32),"",VLOOKUP(L32,BF_LONGUEUR,2))</f>
      </c>
      <c r="N32" s="231"/>
      <c r="O32" s="283">
        <f>IF(ISBLANK(N32),"",VLOOKUP(N32,BF_T.S.,2))</f>
      </c>
      <c r="P32" s="231"/>
      <c r="Q32" s="222">
        <f>IF(ISBLANK(P32),"",VLOOKUP(P32,BF_HAUTEUR,2))</f>
      </c>
      <c r="R32" s="231"/>
      <c r="S32" s="221">
        <f>IF(ISBLANK(R32),"",VLOOKUP(R32,BF_PERCHE,2))</f>
      </c>
      <c r="T32" s="231">
        <v>609</v>
      </c>
      <c r="U32" s="222">
        <f>IF(ISBLANK(T32),"",VLOOKUP(T32,BF_POIDS,2))</f>
        <v>7</v>
      </c>
      <c r="V32" s="225">
        <f t="shared" si="1"/>
        <v>3</v>
      </c>
      <c r="W32" s="226">
        <f t="shared" si="2"/>
        <v>35</v>
      </c>
      <c r="X32" s="227">
        <v>27</v>
      </c>
      <c r="Z32" s="193">
        <f t="shared" si="23"/>
      </c>
      <c r="AA32" s="194">
        <f t="shared" si="24"/>
      </c>
      <c r="AB32" s="194">
        <f t="shared" si="5"/>
      </c>
      <c r="AC32" s="194">
        <f t="shared" si="25"/>
      </c>
      <c r="AD32" s="194">
        <f t="shared" si="26"/>
      </c>
      <c r="AE32" s="194">
        <f t="shared" si="27"/>
      </c>
      <c r="AF32" s="194">
        <f t="shared" si="28"/>
      </c>
      <c r="AG32" s="194">
        <f t="shared" si="29"/>
      </c>
      <c r="AH32" s="194">
        <f t="shared" si="30"/>
      </c>
      <c r="AI32" s="194">
        <f t="shared" si="31"/>
      </c>
      <c r="AJ32" s="194">
        <f t="shared" si="32"/>
      </c>
      <c r="AK32" s="194">
        <f t="shared" si="33"/>
      </c>
      <c r="AL32" s="194">
        <f t="shared" si="34"/>
      </c>
      <c r="AM32" s="194">
        <f t="shared" si="35"/>
      </c>
      <c r="AN32" s="194">
        <f t="shared" si="36"/>
        <v>35</v>
      </c>
      <c r="AO32" s="194">
        <f t="shared" si="37"/>
      </c>
      <c r="AP32" s="194">
        <f t="shared" si="38"/>
      </c>
      <c r="AQ32" s="194">
        <f t="shared" si="39"/>
      </c>
      <c r="AR32" s="194">
        <f t="shared" si="21"/>
      </c>
      <c r="AS32" s="195">
        <f t="shared" si="40"/>
      </c>
    </row>
    <row r="33" spans="1:45" s="90" customFormat="1" ht="15">
      <c r="A33" s="330" t="s">
        <v>175</v>
      </c>
      <c r="B33" s="330" t="s">
        <v>185</v>
      </c>
      <c r="C33" s="351" t="s">
        <v>46</v>
      </c>
      <c r="D33" s="228">
        <v>91</v>
      </c>
      <c r="E33" s="222">
        <f>IF(ISBLANK(D33),"",VLOOKUP(D33,BF_60_m,2))</f>
        <v>19</v>
      </c>
      <c r="F33" s="284"/>
      <c r="G33" s="222">
        <f>IF(ISBLANK(F33),"",VLOOKUP(F33,BF_50_m_H.,2))</f>
      </c>
      <c r="H33" s="285">
        <v>5210</v>
      </c>
      <c r="I33" s="222">
        <f>IF(ISBLANK(H33),"",VLOOKUP(H33,BF_1000_m,2))</f>
        <v>6</v>
      </c>
      <c r="J33" s="230"/>
      <c r="K33" s="221">
        <f t="shared" si="0"/>
      </c>
      <c r="L33" s="231"/>
      <c r="M33" s="222">
        <f>IF(ISBLANK(L33),"",VLOOKUP(L33,BF_LONGUEUR,2))</f>
      </c>
      <c r="N33" s="231"/>
      <c r="O33" s="283">
        <f>IF(ISBLANK(N33),"",VLOOKUP(N33,BF_T.S.,2))</f>
      </c>
      <c r="P33" s="231"/>
      <c r="Q33" s="222">
        <f>IF(ISBLANK(P33),"",VLOOKUP(P33,BF_HAUTEUR,2))</f>
      </c>
      <c r="R33" s="231"/>
      <c r="S33" s="221">
        <f>IF(ISBLANK(R33),"",VLOOKUP(R33,BF_PERCHE,2))</f>
      </c>
      <c r="T33" s="231">
        <v>680</v>
      </c>
      <c r="U33" s="222">
        <f>IF(ISBLANK(T33),"",VLOOKUP(T33,BF_POIDS,2))</f>
        <v>10</v>
      </c>
      <c r="V33" s="225">
        <f t="shared" si="1"/>
        <v>3</v>
      </c>
      <c r="W33" s="226">
        <f t="shared" si="2"/>
        <v>35</v>
      </c>
      <c r="X33" s="227">
        <v>27</v>
      </c>
      <c r="Y33" s="295"/>
      <c r="Z33" s="193">
        <f t="shared" si="23"/>
      </c>
      <c r="AA33" s="194">
        <f t="shared" si="24"/>
      </c>
      <c r="AB33" s="194">
        <f t="shared" si="5"/>
      </c>
      <c r="AC33" s="194">
        <f t="shared" si="25"/>
      </c>
      <c r="AD33" s="194">
        <f t="shared" si="26"/>
      </c>
      <c r="AE33" s="194">
        <f t="shared" si="27"/>
      </c>
      <c r="AF33" s="194">
        <f t="shared" si="28"/>
      </c>
      <c r="AG33" s="194">
        <f t="shared" si="29"/>
      </c>
      <c r="AH33" s="194">
        <f t="shared" si="30"/>
      </c>
      <c r="AI33" s="194">
        <f t="shared" si="31"/>
      </c>
      <c r="AJ33" s="194">
        <f t="shared" si="32"/>
      </c>
      <c r="AK33" s="194">
        <f t="shared" si="33"/>
      </c>
      <c r="AL33" s="194">
        <f t="shared" si="34"/>
      </c>
      <c r="AM33" s="194">
        <f t="shared" si="35"/>
      </c>
      <c r="AN33" s="194">
        <f t="shared" si="36"/>
      </c>
      <c r="AO33" s="194">
        <f t="shared" si="37"/>
      </c>
      <c r="AP33" s="194">
        <f t="shared" si="38"/>
      </c>
      <c r="AQ33" s="194">
        <f t="shared" si="39"/>
        <v>35</v>
      </c>
      <c r="AR33" s="194">
        <f t="shared" si="21"/>
      </c>
      <c r="AS33" s="195">
        <f t="shared" si="40"/>
      </c>
    </row>
    <row r="34" spans="1:45" s="90" customFormat="1" ht="15">
      <c r="A34" s="330" t="s">
        <v>683</v>
      </c>
      <c r="B34" s="330" t="s">
        <v>684</v>
      </c>
      <c r="C34" s="351" t="s">
        <v>58</v>
      </c>
      <c r="D34" s="228">
        <v>97</v>
      </c>
      <c r="E34" s="222">
        <f>IF(ISBLANK(D34),"",VLOOKUP(D34,BF_60_m,2))</f>
        <v>16</v>
      </c>
      <c r="F34" s="284"/>
      <c r="G34" s="222">
        <f>IF(ISBLANK(F34),"",VLOOKUP(F34,BF_50_m_H.,2))</f>
      </c>
      <c r="H34" s="285">
        <v>4560</v>
      </c>
      <c r="I34" s="222">
        <f>IF(ISBLANK(H34),"",VLOOKUP(H34,BF_1000_m,2))</f>
        <v>8</v>
      </c>
      <c r="J34" s="230"/>
      <c r="K34" s="221">
        <f t="shared" si="0"/>
      </c>
      <c r="L34" s="231"/>
      <c r="M34" s="222">
        <f>IF(ISBLANK(L34),"",VLOOKUP(L34,BF_LONGUEUR,2))</f>
      </c>
      <c r="N34" s="231">
        <v>740</v>
      </c>
      <c r="O34" s="283">
        <f>IF(ISBLANK(N34),"",VLOOKUP(N34,BF_T.S.,2))</f>
        <v>11</v>
      </c>
      <c r="P34" s="231"/>
      <c r="Q34" s="222">
        <f>IF(ISBLANK(P34),"",VLOOKUP(P34,BF_HAUTEUR,2))</f>
      </c>
      <c r="R34" s="231"/>
      <c r="S34" s="221">
        <f>IF(ISBLANK(R34),"",VLOOKUP(R34,BF_PERCHE,2))</f>
      </c>
      <c r="T34" s="231"/>
      <c r="U34" s="222">
        <f>IF(ISBLANK(T34),"",VLOOKUP(T34,BF_POIDS,2))</f>
      </c>
      <c r="V34" s="225">
        <f t="shared" si="1"/>
        <v>3</v>
      </c>
      <c r="W34" s="226">
        <f t="shared" si="2"/>
        <v>35</v>
      </c>
      <c r="X34" s="227">
        <v>27</v>
      </c>
      <c r="Y34" s="295"/>
      <c r="Z34" s="193">
        <f t="shared" si="23"/>
      </c>
      <c r="AA34" s="194">
        <f t="shared" si="24"/>
      </c>
      <c r="AB34" s="194">
        <f t="shared" si="5"/>
      </c>
      <c r="AC34" s="194">
        <f t="shared" si="25"/>
      </c>
      <c r="AD34" s="194">
        <f t="shared" si="26"/>
      </c>
      <c r="AE34" s="194">
        <f t="shared" si="27"/>
      </c>
      <c r="AF34" s="194">
        <f t="shared" si="28"/>
      </c>
      <c r="AG34" s="194">
        <f t="shared" si="29"/>
      </c>
      <c r="AH34" s="194">
        <f t="shared" si="30"/>
      </c>
      <c r="AI34" s="194">
        <f t="shared" si="31"/>
      </c>
      <c r="AJ34" s="194">
        <f t="shared" si="32"/>
      </c>
      <c r="AK34" s="194">
        <f t="shared" si="33"/>
      </c>
      <c r="AL34" s="194">
        <f t="shared" si="34"/>
      </c>
      <c r="AM34" s="194">
        <f t="shared" si="35"/>
        <v>35</v>
      </c>
      <c r="AN34" s="194">
        <f t="shared" si="36"/>
      </c>
      <c r="AO34" s="194">
        <f t="shared" si="37"/>
      </c>
      <c r="AP34" s="194">
        <f t="shared" si="38"/>
      </c>
      <c r="AQ34" s="194">
        <f t="shared" si="39"/>
      </c>
      <c r="AR34" s="194">
        <f t="shared" si="21"/>
      </c>
      <c r="AS34" s="195">
        <f t="shared" si="40"/>
      </c>
    </row>
    <row r="35" spans="1:45" s="90" customFormat="1" ht="15">
      <c r="A35" s="350" t="s">
        <v>427</v>
      </c>
      <c r="B35" s="350" t="s">
        <v>245</v>
      </c>
      <c r="C35" s="312" t="s">
        <v>64</v>
      </c>
      <c r="D35" s="228">
        <v>98</v>
      </c>
      <c r="E35" s="222">
        <f>IF(ISBLANK(D35),"",VLOOKUP(D35,BF_60_m,2))</f>
        <v>16</v>
      </c>
      <c r="F35" s="284"/>
      <c r="G35" s="222">
        <f>IF(ISBLANK(F35),"",VLOOKUP(F35,BF_50_m_H.,2))</f>
      </c>
      <c r="H35" s="285">
        <v>4246</v>
      </c>
      <c r="I35" s="222">
        <f>IF(ISBLANK(H35),"",VLOOKUP(H35,BF_1000_m,2))</f>
        <v>12</v>
      </c>
      <c r="J35" s="230"/>
      <c r="K35" s="221">
        <f t="shared" si="0"/>
      </c>
      <c r="L35" s="231"/>
      <c r="M35" s="222">
        <f>IF(ISBLANK(L35),"",VLOOKUP(L35,BF_LONGUEUR,2))</f>
      </c>
      <c r="N35" s="231"/>
      <c r="O35" s="283">
        <f>IF(ISBLANK(N35),"",VLOOKUP(N35,BF_T.S.,2))</f>
      </c>
      <c r="P35" s="231"/>
      <c r="Q35" s="222">
        <f>IF(ISBLANK(P35),"",VLOOKUP(P35,BF_HAUTEUR,2))</f>
      </c>
      <c r="R35" s="231"/>
      <c r="S35" s="221">
        <f>IF(ISBLANK(R35),"",VLOOKUP(R35,BF_PERCHE,2))</f>
      </c>
      <c r="T35" s="231">
        <v>562</v>
      </c>
      <c r="U35" s="222">
        <f>IF(ISBLANK(T35),"",VLOOKUP(T35,BF_POIDS,2))</f>
        <v>6</v>
      </c>
      <c r="V35" s="225">
        <f t="shared" si="1"/>
        <v>3</v>
      </c>
      <c r="W35" s="226">
        <f t="shared" si="2"/>
        <v>34</v>
      </c>
      <c r="X35" s="227">
        <v>31</v>
      </c>
      <c r="Y35" s="295"/>
      <c r="Z35" s="193">
        <f t="shared" si="23"/>
      </c>
      <c r="AA35" s="194">
        <f t="shared" si="24"/>
        <v>34</v>
      </c>
      <c r="AB35" s="194">
        <f t="shared" si="5"/>
      </c>
      <c r="AC35" s="194">
        <f t="shared" si="25"/>
      </c>
      <c r="AD35" s="194">
        <f t="shared" si="26"/>
      </c>
      <c r="AE35" s="194">
        <f t="shared" si="27"/>
      </c>
      <c r="AF35" s="194">
        <f t="shared" si="28"/>
      </c>
      <c r="AG35" s="194">
        <f t="shared" si="29"/>
      </c>
      <c r="AH35" s="194">
        <f t="shared" si="30"/>
      </c>
      <c r="AI35" s="194">
        <f t="shared" si="31"/>
      </c>
      <c r="AJ35" s="194">
        <f t="shared" si="32"/>
      </c>
      <c r="AK35" s="194">
        <f t="shared" si="33"/>
      </c>
      <c r="AL35" s="194">
        <f t="shared" si="34"/>
      </c>
      <c r="AM35" s="194">
        <f t="shared" si="35"/>
      </c>
      <c r="AN35" s="194">
        <f t="shared" si="36"/>
      </c>
      <c r="AO35" s="194">
        <f t="shared" si="37"/>
      </c>
      <c r="AP35" s="194">
        <f t="shared" si="38"/>
      </c>
      <c r="AQ35" s="194">
        <f t="shared" si="39"/>
      </c>
      <c r="AR35" s="194">
        <f t="shared" si="21"/>
      </c>
      <c r="AS35" s="195">
        <f t="shared" si="40"/>
      </c>
    </row>
    <row r="36" spans="1:45" s="90" customFormat="1" ht="15">
      <c r="A36" s="329" t="s">
        <v>333</v>
      </c>
      <c r="B36" s="329" t="s">
        <v>405</v>
      </c>
      <c r="C36" s="312" t="s">
        <v>48</v>
      </c>
      <c r="D36" s="228">
        <v>98</v>
      </c>
      <c r="E36" s="222">
        <f>IF(ISBLANK(D36),"",VLOOKUP(D36,BF_60_m,2))</f>
        <v>16</v>
      </c>
      <c r="F36" s="284"/>
      <c r="G36" s="222">
        <f>IF(ISBLANK(F36),"",VLOOKUP(F36,BF_50_m_H.,2))</f>
      </c>
      <c r="H36" s="285">
        <v>4093</v>
      </c>
      <c r="I36" s="222">
        <f>IF(ISBLANK(H36),"",VLOOKUP(H36,BF_1000_m,2))</f>
        <v>14</v>
      </c>
      <c r="J36" s="230"/>
      <c r="K36" s="221">
        <f t="shared" si="0"/>
      </c>
      <c r="L36" s="231"/>
      <c r="M36" s="222">
        <f>IF(ISBLANK(L36),"",VLOOKUP(L36,BF_LONGUEUR,2))</f>
      </c>
      <c r="N36" s="231">
        <v>595</v>
      </c>
      <c r="O36" s="283">
        <f>IF(ISBLANK(N36),"",VLOOKUP(N36,BF_T.S.,2))</f>
        <v>4</v>
      </c>
      <c r="P36" s="231"/>
      <c r="Q36" s="222">
        <f>IF(ISBLANK(P36),"",VLOOKUP(P36,BF_HAUTEUR,2))</f>
      </c>
      <c r="R36" s="231"/>
      <c r="S36" s="221">
        <f>IF(ISBLANK(R36),"",VLOOKUP(R36,BF_PERCHE,2))</f>
      </c>
      <c r="T36" s="231"/>
      <c r="U36" s="222">
        <f>IF(ISBLANK(T36),"",VLOOKUP(T36,BF_POIDS,2))</f>
      </c>
      <c r="V36" s="225">
        <f t="shared" si="1"/>
        <v>3</v>
      </c>
      <c r="W36" s="226">
        <f t="shared" si="2"/>
        <v>34</v>
      </c>
      <c r="X36" s="227">
        <v>31</v>
      </c>
      <c r="Y36" s="298"/>
      <c r="Z36" s="193">
        <f t="shared" si="23"/>
      </c>
      <c r="AA36" s="194">
        <f t="shared" si="24"/>
      </c>
      <c r="AB36" s="194">
        <f t="shared" si="5"/>
      </c>
      <c r="AC36" s="194">
        <f t="shared" si="25"/>
      </c>
      <c r="AD36" s="194">
        <f t="shared" si="26"/>
      </c>
      <c r="AE36" s="194">
        <f t="shared" si="27"/>
      </c>
      <c r="AF36" s="194">
        <f t="shared" si="28"/>
      </c>
      <c r="AG36" s="194">
        <f t="shared" si="29"/>
      </c>
      <c r="AH36" s="194">
        <f t="shared" si="30"/>
      </c>
      <c r="AI36" s="194">
        <f t="shared" si="31"/>
      </c>
      <c r="AJ36" s="194">
        <f t="shared" si="32"/>
      </c>
      <c r="AK36" s="194">
        <f t="shared" si="33"/>
      </c>
      <c r="AL36" s="194">
        <f t="shared" si="34"/>
      </c>
      <c r="AM36" s="194">
        <f t="shared" si="35"/>
      </c>
      <c r="AN36" s="194">
        <f t="shared" si="36"/>
      </c>
      <c r="AO36" s="194">
        <f t="shared" si="37"/>
        <v>34</v>
      </c>
      <c r="AP36" s="194">
        <f t="shared" si="38"/>
      </c>
      <c r="AQ36" s="194">
        <f t="shared" si="39"/>
      </c>
      <c r="AR36" s="194">
        <f t="shared" si="21"/>
      </c>
      <c r="AS36" s="195">
        <f t="shared" si="40"/>
      </c>
    </row>
    <row r="37" spans="1:45" s="90" customFormat="1" ht="15">
      <c r="A37" s="350" t="s">
        <v>671</v>
      </c>
      <c r="B37" s="350" t="s">
        <v>672</v>
      </c>
      <c r="C37" s="350" t="s">
        <v>78</v>
      </c>
      <c r="D37" s="228">
        <v>98</v>
      </c>
      <c r="E37" s="222">
        <f>IF(ISBLANK(D37),"",VLOOKUP(D37,BF_60_m,2))</f>
        <v>16</v>
      </c>
      <c r="F37" s="284"/>
      <c r="G37" s="222">
        <f>IF(ISBLANK(F37),"",VLOOKUP(F37,BF_50_m_H.,2))</f>
      </c>
      <c r="H37" s="285">
        <v>5387</v>
      </c>
      <c r="I37" s="222">
        <f>IF(ISBLANK(H37),"",VLOOKUP(H37,BF_1000_m,2))</f>
        <v>4</v>
      </c>
      <c r="J37" s="230"/>
      <c r="K37" s="221">
        <f aca="true" t="shared" si="41" ref="K37:K68">IF(ISBLANK(J37),"",VLOOKUP(J37,BF_1_km_marche,2))</f>
      </c>
      <c r="L37" s="231"/>
      <c r="M37" s="222">
        <f>IF(ISBLANK(L37),"",VLOOKUP(L37,BF_LONGUEUR,2))</f>
      </c>
      <c r="N37" s="231"/>
      <c r="O37" s="283">
        <f>IF(ISBLANK(N37),"",VLOOKUP(N37,BF_T.S.,2))</f>
      </c>
      <c r="P37" s="231">
        <v>110</v>
      </c>
      <c r="Q37" s="222">
        <f>IF(ISBLANK(P37),"",VLOOKUP(P37,BF_HAUTEUR,2))</f>
        <v>13</v>
      </c>
      <c r="R37" s="231"/>
      <c r="S37" s="221">
        <f>IF(ISBLANK(R37),"",VLOOKUP(R37,BF_PERCHE,2))</f>
      </c>
      <c r="T37" s="231"/>
      <c r="U37" s="222">
        <f>IF(ISBLANK(T37),"",VLOOKUP(T37,BF_POIDS,2))</f>
      </c>
      <c r="V37" s="225">
        <f aca="true" t="shared" si="42" ref="V37:V68">IF(ISBLANK(C37),"",COUNTA(D37,F37,H37,J37,L37,N37,P37,R37,T37))</f>
        <v>3</v>
      </c>
      <c r="W37" s="226">
        <f aca="true" t="shared" si="43" ref="W37:W68">SUM(U37,S37,Q37,O37,M37,K37,I37,G37,E37)</f>
        <v>33</v>
      </c>
      <c r="X37" s="227">
        <v>33</v>
      </c>
      <c r="Z37" s="193">
        <f t="shared" si="23"/>
      </c>
      <c r="AA37" s="194">
        <f t="shared" si="24"/>
      </c>
      <c r="AB37" s="194">
        <f aca="true" t="shared" si="44" ref="AB37:AB68">IF($AB$3&lt;&gt;(C37),"",W37)</f>
      </c>
      <c r="AC37" s="194">
        <f t="shared" si="25"/>
      </c>
      <c r="AD37" s="194">
        <f t="shared" si="26"/>
      </c>
      <c r="AE37" s="194">
        <f t="shared" si="27"/>
      </c>
      <c r="AF37" s="194">
        <f t="shared" si="28"/>
      </c>
      <c r="AG37" s="194">
        <f t="shared" si="29"/>
      </c>
      <c r="AH37" s="194">
        <f t="shared" si="30"/>
      </c>
      <c r="AI37" s="194">
        <f t="shared" si="31"/>
      </c>
      <c r="AJ37" s="194">
        <f t="shared" si="32"/>
      </c>
      <c r="AK37" s="194">
        <f t="shared" si="33"/>
        <v>33</v>
      </c>
      <c r="AL37" s="194">
        <f t="shared" si="34"/>
      </c>
      <c r="AM37" s="194">
        <f t="shared" si="35"/>
      </c>
      <c r="AN37" s="194">
        <f t="shared" si="36"/>
      </c>
      <c r="AO37" s="194">
        <f t="shared" si="37"/>
      </c>
      <c r="AP37" s="194">
        <f t="shared" si="38"/>
      </c>
      <c r="AQ37" s="194">
        <f t="shared" si="39"/>
      </c>
      <c r="AR37" s="194">
        <f aca="true" t="shared" si="45" ref="AR37:AR68">IF($AR$3&lt;&gt;(C37),"",W37)</f>
      </c>
      <c r="AS37" s="195">
        <f t="shared" si="40"/>
      </c>
    </row>
    <row r="38" spans="1:45" s="90" customFormat="1" ht="15">
      <c r="A38" s="350" t="s">
        <v>229</v>
      </c>
      <c r="B38" s="350" t="s">
        <v>88</v>
      </c>
      <c r="C38" s="350" t="s">
        <v>62</v>
      </c>
      <c r="D38" s="228">
        <v>107</v>
      </c>
      <c r="E38" s="222">
        <f>IF(ISBLANK(D38),"",VLOOKUP(D38,BF_60_m,2))</f>
        <v>13</v>
      </c>
      <c r="F38" s="284"/>
      <c r="G38" s="222">
        <f>IF(ISBLANK(F38),"",VLOOKUP(F38,BF_50_m_H.,2))</f>
      </c>
      <c r="H38" s="285">
        <v>4325</v>
      </c>
      <c r="I38" s="222">
        <f>IF(ISBLANK(H38),"",VLOOKUP(H38,BF_1000_m,2))</f>
        <v>11</v>
      </c>
      <c r="J38" s="230"/>
      <c r="K38" s="221">
        <f t="shared" si="41"/>
      </c>
      <c r="L38" s="231"/>
      <c r="M38" s="222">
        <f>IF(ISBLANK(L38),"",VLOOKUP(L38,BF_LONGUEUR,2))</f>
      </c>
      <c r="N38" s="231"/>
      <c r="O38" s="283">
        <f>IF(ISBLANK(N38),"",VLOOKUP(N38,BF_T.S.,2))</f>
      </c>
      <c r="P38" s="231"/>
      <c r="Q38" s="222">
        <f>IF(ISBLANK(P38),"",VLOOKUP(P38,BF_HAUTEUR,2))</f>
      </c>
      <c r="R38" s="231"/>
      <c r="S38" s="221">
        <f>IF(ISBLANK(R38),"",VLOOKUP(R38,BF_PERCHE,2))</f>
      </c>
      <c r="T38" s="231">
        <v>663</v>
      </c>
      <c r="U38" s="222">
        <f>IF(ISBLANK(T38),"",VLOOKUP(T38,BF_POIDS,2))</f>
        <v>9</v>
      </c>
      <c r="V38" s="225">
        <f t="shared" si="42"/>
        <v>3</v>
      </c>
      <c r="W38" s="226">
        <f t="shared" si="43"/>
        <v>33</v>
      </c>
      <c r="X38" s="227">
        <v>33</v>
      </c>
      <c r="Y38" s="295"/>
      <c r="Z38" s="193">
        <f t="shared" si="23"/>
      </c>
      <c r="AA38" s="194">
        <f t="shared" si="24"/>
      </c>
      <c r="AB38" s="194">
        <f t="shared" si="44"/>
      </c>
      <c r="AC38" s="194">
        <f t="shared" si="25"/>
      </c>
      <c r="AD38" s="194">
        <f t="shared" si="26"/>
      </c>
      <c r="AE38" s="194">
        <f t="shared" si="27"/>
        <v>33</v>
      </c>
      <c r="AF38" s="194">
        <f t="shared" si="28"/>
      </c>
      <c r="AG38" s="194">
        <f t="shared" si="29"/>
      </c>
      <c r="AH38" s="194">
        <f t="shared" si="30"/>
      </c>
      <c r="AI38" s="194">
        <f t="shared" si="31"/>
      </c>
      <c r="AJ38" s="194">
        <f t="shared" si="32"/>
      </c>
      <c r="AK38" s="194">
        <f t="shared" si="33"/>
      </c>
      <c r="AL38" s="194">
        <f t="shared" si="34"/>
      </c>
      <c r="AM38" s="194">
        <f t="shared" si="35"/>
      </c>
      <c r="AN38" s="194">
        <f t="shared" si="36"/>
      </c>
      <c r="AO38" s="194">
        <f t="shared" si="37"/>
      </c>
      <c r="AP38" s="194">
        <f t="shared" si="38"/>
      </c>
      <c r="AQ38" s="194">
        <f t="shared" si="39"/>
      </c>
      <c r="AR38" s="194">
        <f t="shared" si="45"/>
      </c>
      <c r="AS38" s="195">
        <f t="shared" si="40"/>
      </c>
    </row>
    <row r="39" spans="1:45" s="298" customFormat="1" ht="15">
      <c r="A39" s="444" t="s">
        <v>681</v>
      </c>
      <c r="B39" s="444" t="s">
        <v>84</v>
      </c>
      <c r="C39" s="312" t="s">
        <v>74</v>
      </c>
      <c r="D39" s="228">
        <v>97</v>
      </c>
      <c r="E39" s="222">
        <f>IF(ISBLANK(D39),"",VLOOKUP(D39,BF_60_m,2))</f>
        <v>16</v>
      </c>
      <c r="F39" s="284"/>
      <c r="G39" s="222">
        <f>IF(ISBLANK(F39),"",VLOOKUP(F39,BF_50_m_H.,2))</f>
      </c>
      <c r="H39" s="285">
        <v>4307</v>
      </c>
      <c r="I39" s="222">
        <f>IF(ISBLANK(H39),"",VLOOKUP(H39,BF_1000_m,2))</f>
        <v>11</v>
      </c>
      <c r="J39" s="230"/>
      <c r="K39" s="221">
        <f t="shared" si="41"/>
      </c>
      <c r="L39" s="231"/>
      <c r="M39" s="222">
        <f>IF(ISBLANK(L39),"",VLOOKUP(L39,BF_LONGUEUR,2))</f>
      </c>
      <c r="N39" s="231"/>
      <c r="O39" s="283">
        <f>IF(ISBLANK(N39),"",VLOOKUP(N39,BF_T.S.,2))</f>
      </c>
      <c r="P39" s="231"/>
      <c r="Q39" s="222">
        <f>IF(ISBLANK(P39),"",VLOOKUP(P39,BF_HAUTEUR,2))</f>
      </c>
      <c r="R39" s="231"/>
      <c r="S39" s="221">
        <f>IF(ISBLANK(R39),"",VLOOKUP(R39,BF_PERCHE,2))</f>
      </c>
      <c r="T39" s="231">
        <v>570</v>
      </c>
      <c r="U39" s="222">
        <f>IF(ISBLANK(T39),"",VLOOKUP(T39,BF_POIDS,2))</f>
        <v>6</v>
      </c>
      <c r="V39" s="225">
        <f t="shared" si="42"/>
        <v>3</v>
      </c>
      <c r="W39" s="226">
        <f t="shared" si="43"/>
        <v>33</v>
      </c>
      <c r="X39" s="227">
        <v>33</v>
      </c>
      <c r="Z39" s="193">
        <f t="shared" si="23"/>
      </c>
      <c r="AA39" s="194">
        <f t="shared" si="24"/>
      </c>
      <c r="AB39" s="194">
        <f t="shared" si="44"/>
      </c>
      <c r="AC39" s="194">
        <f t="shared" si="25"/>
      </c>
      <c r="AD39" s="194">
        <f t="shared" si="26"/>
      </c>
      <c r="AE39" s="194">
        <f t="shared" si="27"/>
      </c>
      <c r="AF39" s="194">
        <f t="shared" si="28"/>
      </c>
      <c r="AG39" s="194">
        <f t="shared" si="29"/>
      </c>
      <c r="AH39" s="194">
        <f t="shared" si="30"/>
      </c>
      <c r="AI39" s="194">
        <f t="shared" si="31"/>
      </c>
      <c r="AJ39" s="194">
        <f t="shared" si="32"/>
        <v>33</v>
      </c>
      <c r="AK39" s="194">
        <f t="shared" si="33"/>
      </c>
      <c r="AL39" s="194">
        <f t="shared" si="34"/>
      </c>
      <c r="AM39" s="194">
        <f t="shared" si="35"/>
      </c>
      <c r="AN39" s="194">
        <f t="shared" si="36"/>
      </c>
      <c r="AO39" s="194">
        <f t="shared" si="37"/>
      </c>
      <c r="AP39" s="194">
        <f t="shared" si="38"/>
      </c>
      <c r="AQ39" s="194">
        <f t="shared" si="39"/>
      </c>
      <c r="AR39" s="194">
        <f t="shared" si="45"/>
      </c>
      <c r="AS39" s="195">
        <f t="shared" si="40"/>
      </c>
    </row>
    <row r="40" spans="1:45" s="298" customFormat="1" ht="15">
      <c r="A40" s="444" t="s">
        <v>244</v>
      </c>
      <c r="B40" s="444" t="s">
        <v>247</v>
      </c>
      <c r="C40" s="350" t="s">
        <v>64</v>
      </c>
      <c r="D40" s="228">
        <v>98</v>
      </c>
      <c r="E40" s="222">
        <f>IF(ISBLANK(D40),"",VLOOKUP(D40,BF_60_m,2))</f>
        <v>16</v>
      </c>
      <c r="F40" s="284"/>
      <c r="G40" s="222">
        <f>IF(ISBLANK(F40),"",VLOOKUP(F40,BF_50_m_H.,2))</f>
      </c>
      <c r="H40" s="285">
        <v>4269</v>
      </c>
      <c r="I40" s="222">
        <f>IF(ISBLANK(H40),"",VLOOKUP(H40,BF_1000_m,2))</f>
        <v>12</v>
      </c>
      <c r="J40" s="230"/>
      <c r="K40" s="221">
        <f t="shared" si="41"/>
      </c>
      <c r="L40" s="231"/>
      <c r="M40" s="222">
        <f>IF(ISBLANK(L40),"",VLOOKUP(L40,BF_LONGUEUR,2))</f>
      </c>
      <c r="N40" s="231"/>
      <c r="O40" s="283">
        <f>IF(ISBLANK(N40),"",VLOOKUP(N40,BF_T.S.,2))</f>
      </c>
      <c r="P40" s="231"/>
      <c r="Q40" s="222">
        <f>IF(ISBLANK(P40),"",VLOOKUP(P40,BF_HAUTEUR,2))</f>
      </c>
      <c r="R40" s="231"/>
      <c r="S40" s="221">
        <f>IF(ISBLANK(R40),"",VLOOKUP(R40,BF_PERCHE,2))</f>
      </c>
      <c r="T40" s="231">
        <v>492</v>
      </c>
      <c r="U40" s="222">
        <f>IF(ISBLANK(T40),"",VLOOKUP(T40,BF_POIDS,2))</f>
        <v>4</v>
      </c>
      <c r="V40" s="225">
        <f t="shared" si="42"/>
        <v>3</v>
      </c>
      <c r="W40" s="226">
        <f t="shared" si="43"/>
        <v>32</v>
      </c>
      <c r="X40" s="227">
        <v>36</v>
      </c>
      <c r="Y40" s="90"/>
      <c r="Z40" s="193">
        <f t="shared" si="23"/>
      </c>
      <c r="AA40" s="194">
        <f t="shared" si="24"/>
        <v>32</v>
      </c>
      <c r="AB40" s="194">
        <f t="shared" si="44"/>
      </c>
      <c r="AC40" s="194">
        <f t="shared" si="25"/>
      </c>
      <c r="AD40" s="194">
        <f t="shared" si="26"/>
      </c>
      <c r="AE40" s="194">
        <f t="shared" si="27"/>
      </c>
      <c r="AF40" s="194">
        <f t="shared" si="28"/>
      </c>
      <c r="AG40" s="194">
        <f t="shared" si="29"/>
      </c>
      <c r="AH40" s="194">
        <f t="shared" si="30"/>
      </c>
      <c r="AI40" s="194">
        <f t="shared" si="31"/>
      </c>
      <c r="AJ40" s="194">
        <f t="shared" si="32"/>
      </c>
      <c r="AK40" s="194">
        <f t="shared" si="33"/>
      </c>
      <c r="AL40" s="194">
        <f t="shared" si="34"/>
      </c>
      <c r="AM40" s="194">
        <f t="shared" si="35"/>
      </c>
      <c r="AN40" s="194">
        <f t="shared" si="36"/>
      </c>
      <c r="AO40" s="194">
        <f t="shared" si="37"/>
      </c>
      <c r="AP40" s="194">
        <f t="shared" si="38"/>
      </c>
      <c r="AQ40" s="194">
        <f t="shared" si="39"/>
      </c>
      <c r="AR40" s="194">
        <f t="shared" si="45"/>
      </c>
      <c r="AS40" s="195">
        <f t="shared" si="40"/>
      </c>
    </row>
    <row r="41" spans="1:45" s="298" customFormat="1" ht="15">
      <c r="A41" s="328" t="s">
        <v>225</v>
      </c>
      <c r="B41" s="328" t="s">
        <v>226</v>
      </c>
      <c r="C41" s="350" t="s">
        <v>48</v>
      </c>
      <c r="D41" s="228">
        <v>107</v>
      </c>
      <c r="E41" s="222">
        <f>IF(ISBLANK(D41),"",VLOOKUP(D41,BF_60_m,2))</f>
        <v>13</v>
      </c>
      <c r="F41" s="284"/>
      <c r="G41" s="222">
        <f>IF(ISBLANK(F41),"",VLOOKUP(F41,BF_50_m_H.,2))</f>
      </c>
      <c r="H41" s="285">
        <v>5270</v>
      </c>
      <c r="I41" s="222">
        <f>IF(ISBLANK(H41),"",VLOOKUP(H41,BF_1000_m,2))</f>
        <v>5</v>
      </c>
      <c r="J41" s="230"/>
      <c r="K41" s="221">
        <f t="shared" si="41"/>
      </c>
      <c r="L41" s="231"/>
      <c r="M41" s="222">
        <f>IF(ISBLANK(L41),"",VLOOKUP(L41,BF_LONGUEUR,2))</f>
      </c>
      <c r="N41" s="231"/>
      <c r="O41" s="283">
        <f>IF(ISBLANK(N41),"",VLOOKUP(N41,BF_T.S.,2))</f>
      </c>
      <c r="P41" s="231"/>
      <c r="Q41" s="222">
        <f>IF(ISBLANK(P41),"",VLOOKUP(P41,BF_HAUTEUR,2))</f>
      </c>
      <c r="R41" s="231"/>
      <c r="S41" s="221">
        <f>IF(ISBLANK(R41),"",VLOOKUP(R41,BF_PERCHE,2))</f>
      </c>
      <c r="T41" s="231">
        <v>761</v>
      </c>
      <c r="U41" s="222">
        <f>IF(ISBLANK(T41),"",VLOOKUP(T41,BF_POIDS,2))</f>
        <v>14</v>
      </c>
      <c r="V41" s="225">
        <f t="shared" si="42"/>
        <v>3</v>
      </c>
      <c r="W41" s="226">
        <f t="shared" si="43"/>
        <v>32</v>
      </c>
      <c r="X41" s="227">
        <v>36</v>
      </c>
      <c r="Y41" s="295"/>
      <c r="Z41" s="193">
        <f t="shared" si="23"/>
      </c>
      <c r="AA41" s="194">
        <f t="shared" si="24"/>
      </c>
      <c r="AB41" s="194">
        <f t="shared" si="44"/>
      </c>
      <c r="AC41" s="194">
        <f t="shared" si="25"/>
      </c>
      <c r="AD41" s="194">
        <f t="shared" si="26"/>
      </c>
      <c r="AE41" s="194">
        <f t="shared" si="27"/>
      </c>
      <c r="AF41" s="194">
        <f t="shared" si="28"/>
      </c>
      <c r="AG41" s="194">
        <f t="shared" si="29"/>
      </c>
      <c r="AH41" s="194">
        <f t="shared" si="30"/>
      </c>
      <c r="AI41" s="194">
        <f t="shared" si="31"/>
      </c>
      <c r="AJ41" s="194">
        <f t="shared" si="32"/>
      </c>
      <c r="AK41" s="194">
        <f t="shared" si="33"/>
      </c>
      <c r="AL41" s="194">
        <f t="shared" si="34"/>
      </c>
      <c r="AM41" s="194">
        <f t="shared" si="35"/>
      </c>
      <c r="AN41" s="194">
        <f t="shared" si="36"/>
      </c>
      <c r="AO41" s="194">
        <f t="shared" si="37"/>
        <v>32</v>
      </c>
      <c r="AP41" s="194">
        <f t="shared" si="38"/>
      </c>
      <c r="AQ41" s="194">
        <f t="shared" si="39"/>
      </c>
      <c r="AR41" s="194">
        <f t="shared" si="45"/>
      </c>
      <c r="AS41" s="195">
        <f t="shared" si="40"/>
      </c>
    </row>
    <row r="42" spans="1:45" s="298" customFormat="1" ht="15">
      <c r="A42" s="443" t="s">
        <v>346</v>
      </c>
      <c r="B42" s="443" t="s">
        <v>347</v>
      </c>
      <c r="C42" s="351" t="s">
        <v>46</v>
      </c>
      <c r="D42" s="228">
        <v>89</v>
      </c>
      <c r="E42" s="222">
        <f>IF(ISBLANK(D42),"",VLOOKUP(D42,BF_60_m,2))</f>
        <v>20</v>
      </c>
      <c r="F42" s="284"/>
      <c r="G42" s="222">
        <f>IF(ISBLANK(F42),"",VLOOKUP(F42,BF_50_m_H.,2))</f>
      </c>
      <c r="H42" s="285">
        <v>4289</v>
      </c>
      <c r="I42" s="222">
        <f>IF(ISBLANK(H42),"",VLOOKUP(H42,BF_1000_m,2))</f>
        <v>11</v>
      </c>
      <c r="J42" s="230"/>
      <c r="K42" s="221">
        <f t="shared" si="41"/>
      </c>
      <c r="L42" s="231"/>
      <c r="M42" s="222">
        <f>IF(ISBLANK(L42),"",VLOOKUP(L42,BF_LONGUEUR,2))</f>
      </c>
      <c r="N42" s="231" t="s">
        <v>660</v>
      </c>
      <c r="O42" s="283">
        <v>1</v>
      </c>
      <c r="P42" s="231"/>
      <c r="Q42" s="222">
        <f>IF(ISBLANK(P42),"",VLOOKUP(P42,BF_HAUTEUR,2))</f>
      </c>
      <c r="R42" s="231"/>
      <c r="S42" s="221">
        <f>IF(ISBLANK(R42),"",VLOOKUP(R42,BF_PERCHE,2))</f>
      </c>
      <c r="T42" s="231"/>
      <c r="U42" s="222">
        <f>IF(ISBLANK(T42),"",VLOOKUP(T42,BF_POIDS,2))</f>
      </c>
      <c r="V42" s="225">
        <f t="shared" si="42"/>
        <v>3</v>
      </c>
      <c r="W42" s="226">
        <f t="shared" si="43"/>
        <v>32</v>
      </c>
      <c r="X42" s="227">
        <v>36</v>
      </c>
      <c r="Y42" s="295"/>
      <c r="Z42" s="193">
        <f t="shared" si="23"/>
      </c>
      <c r="AA42" s="194">
        <f t="shared" si="24"/>
      </c>
      <c r="AB42" s="194">
        <f t="shared" si="44"/>
      </c>
      <c r="AC42" s="194">
        <f t="shared" si="25"/>
      </c>
      <c r="AD42" s="194">
        <f t="shared" si="26"/>
      </c>
      <c r="AE42" s="194">
        <f t="shared" si="27"/>
      </c>
      <c r="AF42" s="194">
        <f t="shared" si="28"/>
      </c>
      <c r="AG42" s="194">
        <f t="shared" si="29"/>
      </c>
      <c r="AH42" s="194">
        <f t="shared" si="30"/>
      </c>
      <c r="AI42" s="194">
        <f t="shared" si="31"/>
      </c>
      <c r="AJ42" s="194">
        <f t="shared" si="32"/>
      </c>
      <c r="AK42" s="194">
        <f t="shared" si="33"/>
      </c>
      <c r="AL42" s="194">
        <f t="shared" si="34"/>
      </c>
      <c r="AM42" s="194">
        <f t="shared" si="35"/>
      </c>
      <c r="AN42" s="194">
        <f t="shared" si="36"/>
      </c>
      <c r="AO42" s="194">
        <f t="shared" si="37"/>
      </c>
      <c r="AP42" s="194">
        <f t="shared" si="38"/>
      </c>
      <c r="AQ42" s="194">
        <f t="shared" si="39"/>
        <v>32</v>
      </c>
      <c r="AR42" s="194">
        <f t="shared" si="45"/>
      </c>
      <c r="AS42" s="195">
        <f t="shared" si="40"/>
      </c>
    </row>
    <row r="43" spans="1:45" s="298" customFormat="1" ht="15">
      <c r="A43" s="443" t="s">
        <v>311</v>
      </c>
      <c r="B43" s="443" t="s">
        <v>340</v>
      </c>
      <c r="C43" s="351" t="s">
        <v>46</v>
      </c>
      <c r="D43" s="228">
        <v>106</v>
      </c>
      <c r="E43" s="222">
        <f>IF(ISBLANK(D43),"",VLOOKUP(D43,BF_60_m,2))</f>
        <v>14</v>
      </c>
      <c r="F43" s="284"/>
      <c r="G43" s="222">
        <f>IF(ISBLANK(F43),"",VLOOKUP(F43,BF_50_m_H.,2))</f>
      </c>
      <c r="H43" s="285">
        <v>4362</v>
      </c>
      <c r="I43" s="222">
        <f>IF(ISBLANK(H43),"",VLOOKUP(H43,BF_1000_m,2))</f>
        <v>10</v>
      </c>
      <c r="J43" s="230"/>
      <c r="K43" s="221">
        <f t="shared" si="41"/>
      </c>
      <c r="L43" s="231"/>
      <c r="M43" s="222">
        <f>IF(ISBLANK(L43),"",VLOOKUP(L43,BF_LONGUEUR,2))</f>
      </c>
      <c r="N43" s="231">
        <v>659</v>
      </c>
      <c r="O43" s="283">
        <f>IF(ISBLANK(N43),"",VLOOKUP(N43,BF_T.S.,2))</f>
        <v>7</v>
      </c>
      <c r="P43" s="231"/>
      <c r="Q43" s="222">
        <f>IF(ISBLANK(P43),"",VLOOKUP(P43,BF_HAUTEUR,2))</f>
      </c>
      <c r="R43" s="231"/>
      <c r="S43" s="221">
        <f>IF(ISBLANK(R43),"",VLOOKUP(R43,BF_PERCHE,2))</f>
      </c>
      <c r="T43" s="231"/>
      <c r="U43" s="222">
        <f>IF(ISBLANK(T43),"",VLOOKUP(T43,BF_POIDS,2))</f>
      </c>
      <c r="V43" s="225">
        <f t="shared" si="42"/>
        <v>3</v>
      </c>
      <c r="W43" s="226">
        <f t="shared" si="43"/>
        <v>31</v>
      </c>
      <c r="X43" s="227">
        <v>39</v>
      </c>
      <c r="Y43" s="295"/>
      <c r="Z43" s="193">
        <f t="shared" si="23"/>
      </c>
      <c r="AA43" s="194">
        <f t="shared" si="24"/>
      </c>
      <c r="AB43" s="194">
        <f t="shared" si="44"/>
      </c>
      <c r="AC43" s="194">
        <f t="shared" si="25"/>
      </c>
      <c r="AD43" s="194">
        <f t="shared" si="26"/>
      </c>
      <c r="AE43" s="194">
        <f t="shared" si="27"/>
      </c>
      <c r="AF43" s="194">
        <f t="shared" si="28"/>
      </c>
      <c r="AG43" s="194">
        <f t="shared" si="29"/>
      </c>
      <c r="AH43" s="194">
        <f t="shared" si="30"/>
      </c>
      <c r="AI43" s="194">
        <f t="shared" si="31"/>
      </c>
      <c r="AJ43" s="194">
        <f t="shared" si="32"/>
      </c>
      <c r="AK43" s="194">
        <f t="shared" si="33"/>
      </c>
      <c r="AL43" s="194">
        <f t="shared" si="34"/>
      </c>
      <c r="AM43" s="194">
        <f t="shared" si="35"/>
      </c>
      <c r="AN43" s="194">
        <f t="shared" si="36"/>
      </c>
      <c r="AO43" s="194">
        <f t="shared" si="37"/>
      </c>
      <c r="AP43" s="194">
        <f t="shared" si="38"/>
      </c>
      <c r="AQ43" s="194">
        <f t="shared" si="39"/>
        <v>31</v>
      </c>
      <c r="AR43" s="194">
        <f t="shared" si="45"/>
      </c>
      <c r="AS43" s="195">
        <f t="shared" si="40"/>
      </c>
    </row>
    <row r="44" spans="1:45" s="298" customFormat="1" ht="15">
      <c r="A44" s="355" t="s">
        <v>343</v>
      </c>
      <c r="B44" s="355" t="s">
        <v>344</v>
      </c>
      <c r="C44" s="351" t="s">
        <v>46</v>
      </c>
      <c r="D44" s="228">
        <v>94</v>
      </c>
      <c r="E44" s="222">
        <f>IF(ISBLANK(D44),"",VLOOKUP(D44,BF_60_m,2))</f>
        <v>17</v>
      </c>
      <c r="F44" s="284"/>
      <c r="G44" s="222">
        <f>IF(ISBLANK(F44),"",VLOOKUP(F44,BF_50_m_H.,2))</f>
      </c>
      <c r="H44" s="285">
        <v>4467</v>
      </c>
      <c r="I44" s="222">
        <f>IF(ISBLANK(H44),"",VLOOKUP(H44,BF_1000_m,2))</f>
        <v>9</v>
      </c>
      <c r="J44" s="230"/>
      <c r="K44" s="221">
        <f t="shared" si="41"/>
      </c>
      <c r="L44" s="231"/>
      <c r="M44" s="222">
        <f>IF(ISBLANK(L44),"",VLOOKUP(L44,BF_LONGUEUR,2))</f>
      </c>
      <c r="N44" s="231">
        <v>624</v>
      </c>
      <c r="O44" s="283">
        <f>IF(ISBLANK(N44),"",VLOOKUP(N44,BF_T.S.,2))</f>
        <v>5</v>
      </c>
      <c r="P44" s="231"/>
      <c r="Q44" s="222">
        <f>IF(ISBLANK(P44),"",VLOOKUP(P44,BF_HAUTEUR,2))</f>
      </c>
      <c r="R44" s="231"/>
      <c r="S44" s="221">
        <f>IF(ISBLANK(R44),"",VLOOKUP(R44,BF_PERCHE,2))</f>
      </c>
      <c r="T44" s="231"/>
      <c r="U44" s="222">
        <f>IF(ISBLANK(T44),"",VLOOKUP(T44,BF_POIDS,2))</f>
      </c>
      <c r="V44" s="225">
        <f t="shared" si="42"/>
        <v>3</v>
      </c>
      <c r="W44" s="226">
        <f t="shared" si="43"/>
        <v>31</v>
      </c>
      <c r="X44" s="227">
        <v>39</v>
      </c>
      <c r="Y44" s="295"/>
      <c r="Z44" s="193">
        <f t="shared" si="23"/>
      </c>
      <c r="AA44" s="194">
        <f t="shared" si="24"/>
      </c>
      <c r="AB44" s="194">
        <f t="shared" si="44"/>
      </c>
      <c r="AC44" s="194">
        <f t="shared" si="25"/>
      </c>
      <c r="AD44" s="194">
        <f t="shared" si="26"/>
      </c>
      <c r="AE44" s="194">
        <f t="shared" si="27"/>
      </c>
      <c r="AF44" s="194">
        <f t="shared" si="28"/>
      </c>
      <c r="AG44" s="194">
        <f t="shared" si="29"/>
      </c>
      <c r="AH44" s="194">
        <f t="shared" si="30"/>
      </c>
      <c r="AI44" s="194">
        <f t="shared" si="31"/>
      </c>
      <c r="AJ44" s="194">
        <f t="shared" si="32"/>
      </c>
      <c r="AK44" s="194">
        <f t="shared" si="33"/>
      </c>
      <c r="AL44" s="194">
        <f t="shared" si="34"/>
      </c>
      <c r="AM44" s="194">
        <f t="shared" si="35"/>
      </c>
      <c r="AN44" s="194">
        <f t="shared" si="36"/>
      </c>
      <c r="AO44" s="194">
        <f t="shared" si="37"/>
      </c>
      <c r="AP44" s="194">
        <f t="shared" si="38"/>
      </c>
      <c r="AQ44" s="194">
        <f t="shared" si="39"/>
        <v>31</v>
      </c>
      <c r="AR44" s="194">
        <f t="shared" si="45"/>
      </c>
      <c r="AS44" s="195">
        <f t="shared" si="40"/>
      </c>
    </row>
    <row r="45" spans="1:45" s="298" customFormat="1" ht="15">
      <c r="A45" s="350" t="s">
        <v>666</v>
      </c>
      <c r="B45" s="350" t="s">
        <v>88</v>
      </c>
      <c r="C45" s="312" t="s">
        <v>77</v>
      </c>
      <c r="D45" s="228">
        <v>98</v>
      </c>
      <c r="E45" s="222">
        <f>IF(ISBLANK(D45),"",VLOOKUP(D45,BF_60_m,2))</f>
        <v>16</v>
      </c>
      <c r="F45" s="284"/>
      <c r="G45" s="222">
        <f>IF(ISBLANK(F45),"",VLOOKUP(F45,BF_50_m_H.,2))</f>
      </c>
      <c r="H45" s="285">
        <v>4330</v>
      </c>
      <c r="I45" s="222">
        <f>IF(ISBLANK(H45),"",VLOOKUP(H45,BF_1000_m,2))</f>
        <v>11</v>
      </c>
      <c r="J45" s="230"/>
      <c r="K45" s="221">
        <f t="shared" si="41"/>
      </c>
      <c r="L45" s="231"/>
      <c r="M45" s="222">
        <f>IF(ISBLANK(L45),"",VLOOKUP(L45,BF_LONGUEUR,2))</f>
      </c>
      <c r="N45" s="231"/>
      <c r="O45" s="283">
        <f>IF(ISBLANK(N45),"",VLOOKUP(N45,BF_T.S.,2))</f>
      </c>
      <c r="P45" s="231"/>
      <c r="Q45" s="222">
        <f>IF(ISBLANK(P45),"",VLOOKUP(P45,BF_HAUTEUR,2))</f>
      </c>
      <c r="R45" s="231"/>
      <c r="S45" s="221">
        <f>IF(ISBLANK(R45),"",VLOOKUP(R45,BF_PERCHE,2))</f>
      </c>
      <c r="T45" s="231">
        <v>490</v>
      </c>
      <c r="U45" s="222">
        <f>IF(ISBLANK(T45),"",VLOOKUP(T45,BF_POIDS,2))</f>
        <v>4</v>
      </c>
      <c r="V45" s="225">
        <f t="shared" si="42"/>
        <v>3</v>
      </c>
      <c r="W45" s="226">
        <f t="shared" si="43"/>
        <v>31</v>
      </c>
      <c r="X45" s="227">
        <v>39</v>
      </c>
      <c r="Y45" s="295"/>
      <c r="Z45" s="193">
        <f t="shared" si="23"/>
      </c>
      <c r="AA45" s="194">
        <f t="shared" si="24"/>
      </c>
      <c r="AB45" s="194">
        <f t="shared" si="44"/>
      </c>
      <c r="AC45" s="194">
        <f t="shared" si="25"/>
      </c>
      <c r="AD45" s="194">
        <f t="shared" si="26"/>
        <v>31</v>
      </c>
      <c r="AE45" s="194">
        <f t="shared" si="27"/>
      </c>
      <c r="AF45" s="194">
        <f t="shared" si="28"/>
      </c>
      <c r="AG45" s="194">
        <f t="shared" si="29"/>
      </c>
      <c r="AH45" s="194">
        <f t="shared" si="30"/>
      </c>
      <c r="AI45" s="194">
        <f t="shared" si="31"/>
      </c>
      <c r="AJ45" s="194">
        <f t="shared" si="32"/>
      </c>
      <c r="AK45" s="194">
        <f t="shared" si="33"/>
      </c>
      <c r="AL45" s="194">
        <f t="shared" si="34"/>
      </c>
      <c r="AM45" s="194">
        <f t="shared" si="35"/>
      </c>
      <c r="AN45" s="194">
        <f t="shared" si="36"/>
      </c>
      <c r="AO45" s="194">
        <f t="shared" si="37"/>
      </c>
      <c r="AP45" s="194">
        <f t="shared" si="38"/>
      </c>
      <c r="AQ45" s="194">
        <f t="shared" si="39"/>
      </c>
      <c r="AR45" s="194">
        <f t="shared" si="45"/>
      </c>
      <c r="AS45" s="195">
        <f t="shared" si="40"/>
      </c>
    </row>
    <row r="46" spans="1:45" s="298" customFormat="1" ht="15">
      <c r="A46" s="332" t="s">
        <v>173</v>
      </c>
      <c r="B46" s="332" t="s">
        <v>217</v>
      </c>
      <c r="C46" s="351" t="s">
        <v>46</v>
      </c>
      <c r="D46" s="228">
        <v>105</v>
      </c>
      <c r="E46" s="222">
        <f>IF(ISBLANK(D46),"",VLOOKUP(D46,BF_60_m,2))</f>
        <v>14</v>
      </c>
      <c r="F46" s="284"/>
      <c r="G46" s="222">
        <f>IF(ISBLANK(F46),"",VLOOKUP(F46,BF_50_m_H.,2))</f>
      </c>
      <c r="H46" s="285">
        <v>5077</v>
      </c>
      <c r="I46" s="222">
        <f>IF(ISBLANK(H46),"",VLOOKUP(H46,BF_1000_m,2))</f>
        <v>7</v>
      </c>
      <c r="J46" s="230"/>
      <c r="K46" s="221">
        <f t="shared" si="41"/>
      </c>
      <c r="L46" s="231"/>
      <c r="M46" s="222">
        <f>IF(ISBLANK(L46),"",VLOOKUP(L46,BF_LONGUEUR,2))</f>
      </c>
      <c r="N46" s="231"/>
      <c r="O46" s="283">
        <f>IF(ISBLANK(N46),"",VLOOKUP(N46,BF_T.S.,2))</f>
      </c>
      <c r="P46" s="231"/>
      <c r="Q46" s="222">
        <f>IF(ISBLANK(P46),"",VLOOKUP(P46,BF_HAUTEUR,2))</f>
      </c>
      <c r="R46" s="231"/>
      <c r="S46" s="221">
        <f>IF(ISBLANK(R46),"",VLOOKUP(R46,BF_PERCHE,2))</f>
      </c>
      <c r="T46" s="231">
        <v>693</v>
      </c>
      <c r="U46" s="222">
        <f>IF(ISBLANK(T46),"",VLOOKUP(T46,BF_POIDS,2))</f>
        <v>10</v>
      </c>
      <c r="V46" s="225">
        <f t="shared" si="42"/>
        <v>3</v>
      </c>
      <c r="W46" s="226">
        <f t="shared" si="43"/>
        <v>31</v>
      </c>
      <c r="X46" s="227">
        <v>39</v>
      </c>
      <c r="Y46" s="295"/>
      <c r="Z46" s="193">
        <f t="shared" si="23"/>
      </c>
      <c r="AA46" s="194">
        <f t="shared" si="24"/>
      </c>
      <c r="AB46" s="194">
        <f t="shared" si="44"/>
      </c>
      <c r="AC46" s="194">
        <f t="shared" si="25"/>
      </c>
      <c r="AD46" s="194">
        <f t="shared" si="26"/>
      </c>
      <c r="AE46" s="194">
        <f t="shared" si="27"/>
      </c>
      <c r="AF46" s="194">
        <f t="shared" si="28"/>
      </c>
      <c r="AG46" s="194">
        <f t="shared" si="29"/>
      </c>
      <c r="AH46" s="194">
        <f t="shared" si="30"/>
      </c>
      <c r="AI46" s="194">
        <f t="shared" si="31"/>
      </c>
      <c r="AJ46" s="194">
        <f t="shared" si="32"/>
      </c>
      <c r="AK46" s="194">
        <f t="shared" si="33"/>
      </c>
      <c r="AL46" s="194">
        <f t="shared" si="34"/>
      </c>
      <c r="AM46" s="194">
        <f t="shared" si="35"/>
      </c>
      <c r="AN46" s="194">
        <f t="shared" si="36"/>
      </c>
      <c r="AO46" s="194">
        <f t="shared" si="37"/>
      </c>
      <c r="AP46" s="194">
        <f t="shared" si="38"/>
      </c>
      <c r="AQ46" s="194">
        <f t="shared" si="39"/>
        <v>31</v>
      </c>
      <c r="AR46" s="194">
        <f t="shared" si="45"/>
      </c>
      <c r="AS46" s="195">
        <f t="shared" si="40"/>
      </c>
    </row>
    <row r="47" spans="1:45" s="298" customFormat="1" ht="15">
      <c r="A47" s="352" t="s">
        <v>141</v>
      </c>
      <c r="B47" s="352" t="s">
        <v>139</v>
      </c>
      <c r="C47" s="350" t="s">
        <v>78</v>
      </c>
      <c r="D47" s="228"/>
      <c r="E47" s="222">
        <f>IF(ISBLANK(D47),"",VLOOKUP(D47,BF_60_m,2))</f>
      </c>
      <c r="F47" s="284">
        <v>118</v>
      </c>
      <c r="G47" s="222">
        <f>IF(ISBLANK(F47),"",VLOOKUP(F47,BF_50_m_H.,2))</f>
        <v>14</v>
      </c>
      <c r="H47" s="285">
        <v>4106</v>
      </c>
      <c r="I47" s="222">
        <f>IF(ISBLANK(H47),"",VLOOKUP(H47,BF_1000_m,2))</f>
        <v>14</v>
      </c>
      <c r="J47" s="230"/>
      <c r="K47" s="221">
        <f t="shared" si="41"/>
      </c>
      <c r="L47" s="231"/>
      <c r="M47" s="222">
        <f>IF(ISBLANK(L47),"",VLOOKUP(L47,BF_LONGUEUR,2))</f>
      </c>
      <c r="N47" s="231"/>
      <c r="O47" s="283">
        <f>IF(ISBLANK(N47),"",VLOOKUP(N47,BF_T.S.,2))</f>
      </c>
      <c r="P47" s="231"/>
      <c r="Q47" s="222">
        <f>IF(ISBLANK(P47),"",VLOOKUP(P47,BF_HAUTEUR,2))</f>
      </c>
      <c r="R47" s="231"/>
      <c r="S47" s="221">
        <f>IF(ISBLANK(R47),"",VLOOKUP(R47,BF_PERCHE,2))</f>
      </c>
      <c r="T47" s="231">
        <v>472</v>
      </c>
      <c r="U47" s="222">
        <f>IF(ISBLANK(T47),"",VLOOKUP(T47,BF_POIDS,2))</f>
        <v>3</v>
      </c>
      <c r="V47" s="225">
        <f t="shared" si="42"/>
        <v>3</v>
      </c>
      <c r="W47" s="226">
        <f t="shared" si="43"/>
        <v>31</v>
      </c>
      <c r="X47" s="227">
        <v>39</v>
      </c>
      <c r="Y47" s="295"/>
      <c r="Z47" s="193">
        <f t="shared" si="23"/>
      </c>
      <c r="AA47" s="194">
        <f t="shared" si="24"/>
      </c>
      <c r="AB47" s="194">
        <f t="shared" si="44"/>
      </c>
      <c r="AC47" s="194">
        <f t="shared" si="25"/>
      </c>
      <c r="AD47" s="194">
        <f t="shared" si="26"/>
      </c>
      <c r="AE47" s="194">
        <f t="shared" si="27"/>
      </c>
      <c r="AF47" s="194">
        <f t="shared" si="28"/>
      </c>
      <c r="AG47" s="194">
        <f t="shared" si="29"/>
      </c>
      <c r="AH47" s="194">
        <f t="shared" si="30"/>
      </c>
      <c r="AI47" s="194">
        <f t="shared" si="31"/>
      </c>
      <c r="AJ47" s="194">
        <f t="shared" si="32"/>
      </c>
      <c r="AK47" s="194">
        <f t="shared" si="33"/>
        <v>31</v>
      </c>
      <c r="AL47" s="194">
        <f t="shared" si="34"/>
      </c>
      <c r="AM47" s="194">
        <f t="shared" si="35"/>
      </c>
      <c r="AN47" s="194">
        <f t="shared" si="36"/>
      </c>
      <c r="AO47" s="194">
        <f t="shared" si="37"/>
      </c>
      <c r="AP47" s="194">
        <f t="shared" si="38"/>
      </c>
      <c r="AQ47" s="194">
        <f t="shared" si="39"/>
      </c>
      <c r="AR47" s="194">
        <f t="shared" si="45"/>
      </c>
      <c r="AS47" s="195">
        <f t="shared" si="40"/>
      </c>
    </row>
    <row r="48" spans="1:45" s="298" customFormat="1" ht="15">
      <c r="A48" s="329" t="s">
        <v>402</v>
      </c>
      <c r="B48" s="329" t="s">
        <v>155</v>
      </c>
      <c r="C48" s="312" t="s">
        <v>48</v>
      </c>
      <c r="D48" s="228">
        <v>104</v>
      </c>
      <c r="E48" s="222">
        <f>IF(ISBLANK(D48),"",VLOOKUP(D48,BF_60_m,2))</f>
        <v>14</v>
      </c>
      <c r="F48" s="284"/>
      <c r="G48" s="222">
        <f>IF(ISBLANK(F48),"",VLOOKUP(F48,BF_50_m_H.,2))</f>
      </c>
      <c r="H48" s="285">
        <v>4262</v>
      </c>
      <c r="I48" s="222">
        <f>IF(ISBLANK(H48),"",VLOOKUP(H48,BF_1000_m,2))</f>
        <v>12</v>
      </c>
      <c r="J48" s="230"/>
      <c r="K48" s="221">
        <f t="shared" si="41"/>
      </c>
      <c r="L48" s="231"/>
      <c r="M48" s="222">
        <f>IF(ISBLANK(L48),"",VLOOKUP(L48,BF_LONGUEUR,2))</f>
      </c>
      <c r="N48" s="231">
        <v>560</v>
      </c>
      <c r="O48" s="283">
        <f>IF(ISBLANK(N48),"",VLOOKUP(N48,BF_T.S.,2))</f>
        <v>3</v>
      </c>
      <c r="P48" s="231"/>
      <c r="Q48" s="222">
        <f>IF(ISBLANK(P48),"",VLOOKUP(P48,BF_HAUTEUR,2))</f>
      </c>
      <c r="R48" s="231"/>
      <c r="S48" s="221">
        <f>IF(ISBLANK(R48),"",VLOOKUP(R48,BF_PERCHE,2))</f>
      </c>
      <c r="T48" s="231"/>
      <c r="U48" s="222">
        <f>IF(ISBLANK(T48),"",VLOOKUP(T48,BF_POIDS,2))</f>
      </c>
      <c r="V48" s="225">
        <f t="shared" si="42"/>
        <v>3</v>
      </c>
      <c r="W48" s="226">
        <f t="shared" si="43"/>
        <v>29</v>
      </c>
      <c r="X48" s="227">
        <v>44</v>
      </c>
      <c r="Y48" s="295"/>
      <c r="Z48" s="193">
        <f t="shared" si="23"/>
      </c>
      <c r="AA48" s="194">
        <f t="shared" si="24"/>
      </c>
      <c r="AB48" s="194">
        <f t="shared" si="44"/>
      </c>
      <c r="AC48" s="194">
        <f t="shared" si="25"/>
      </c>
      <c r="AD48" s="194">
        <f t="shared" si="26"/>
      </c>
      <c r="AE48" s="194">
        <f t="shared" si="27"/>
      </c>
      <c r="AF48" s="194">
        <f t="shared" si="28"/>
      </c>
      <c r="AG48" s="194">
        <f t="shared" si="29"/>
      </c>
      <c r="AH48" s="194">
        <f t="shared" si="30"/>
      </c>
      <c r="AI48" s="194">
        <f t="shared" si="31"/>
      </c>
      <c r="AJ48" s="194">
        <f t="shared" si="32"/>
      </c>
      <c r="AK48" s="194">
        <f t="shared" si="33"/>
      </c>
      <c r="AL48" s="194">
        <f t="shared" si="34"/>
      </c>
      <c r="AM48" s="194">
        <f t="shared" si="35"/>
      </c>
      <c r="AN48" s="194">
        <f t="shared" si="36"/>
      </c>
      <c r="AO48" s="194">
        <f t="shared" si="37"/>
        <v>29</v>
      </c>
      <c r="AP48" s="194">
        <f t="shared" si="38"/>
      </c>
      <c r="AQ48" s="194">
        <f t="shared" si="39"/>
      </c>
      <c r="AR48" s="194">
        <f t="shared" si="45"/>
      </c>
      <c r="AS48" s="195">
        <f t="shared" si="40"/>
      </c>
    </row>
    <row r="49" spans="1:45" s="298" customFormat="1" ht="14.25" customHeight="1">
      <c r="A49" s="350" t="s">
        <v>426</v>
      </c>
      <c r="B49" s="350" t="s">
        <v>165</v>
      </c>
      <c r="C49" s="350" t="s">
        <v>64</v>
      </c>
      <c r="D49" s="228">
        <v>103</v>
      </c>
      <c r="E49" s="222">
        <f>IF(ISBLANK(D49),"",VLOOKUP(D49,BF_60_m,2))</f>
        <v>14</v>
      </c>
      <c r="F49" s="284"/>
      <c r="G49" s="222">
        <f>IF(ISBLANK(F49),"",VLOOKUP(F49,BF_50_m_H.,2))</f>
      </c>
      <c r="H49" s="285">
        <v>4508</v>
      </c>
      <c r="I49" s="222">
        <f>IF(ISBLANK(H49),"",VLOOKUP(H49,BF_1000_m,2))</f>
        <v>9</v>
      </c>
      <c r="J49" s="230"/>
      <c r="K49" s="221">
        <f t="shared" si="41"/>
      </c>
      <c r="L49" s="231"/>
      <c r="M49" s="222">
        <f>IF(ISBLANK(L49),"",VLOOKUP(L49,BF_LONGUEUR,2))</f>
      </c>
      <c r="N49" s="231"/>
      <c r="O49" s="283">
        <f>IF(ISBLANK(N49),"",VLOOKUP(N49,BF_T.S.,2))</f>
      </c>
      <c r="P49" s="231"/>
      <c r="Q49" s="222">
        <f>IF(ISBLANK(P49),"",VLOOKUP(P49,BF_HAUTEUR,2))</f>
      </c>
      <c r="R49" s="231"/>
      <c r="S49" s="221">
        <f>IF(ISBLANK(R49),"",VLOOKUP(R49,BF_PERCHE,2))</f>
      </c>
      <c r="T49" s="231">
        <v>520</v>
      </c>
      <c r="U49" s="222">
        <f>IF(ISBLANK(T49),"",VLOOKUP(T49,BF_POIDS,2))</f>
        <v>5</v>
      </c>
      <c r="V49" s="225">
        <f t="shared" si="42"/>
        <v>3</v>
      </c>
      <c r="W49" s="226">
        <f t="shared" si="43"/>
        <v>28</v>
      </c>
      <c r="X49" s="227">
        <v>45</v>
      </c>
      <c r="Y49" s="90"/>
      <c r="Z49" s="193">
        <f t="shared" si="23"/>
      </c>
      <c r="AA49" s="194">
        <f t="shared" si="24"/>
        <v>28</v>
      </c>
      <c r="AB49" s="194">
        <f t="shared" si="44"/>
      </c>
      <c r="AC49" s="194">
        <f t="shared" si="25"/>
      </c>
      <c r="AD49" s="194">
        <f t="shared" si="26"/>
      </c>
      <c r="AE49" s="194">
        <f t="shared" si="27"/>
      </c>
      <c r="AF49" s="194">
        <f t="shared" si="28"/>
      </c>
      <c r="AG49" s="194">
        <f t="shared" si="29"/>
      </c>
      <c r="AH49" s="194">
        <f t="shared" si="30"/>
      </c>
      <c r="AI49" s="194">
        <f t="shared" si="31"/>
      </c>
      <c r="AJ49" s="194">
        <f t="shared" si="32"/>
      </c>
      <c r="AK49" s="194">
        <f t="shared" si="33"/>
      </c>
      <c r="AL49" s="194">
        <f t="shared" si="34"/>
      </c>
      <c r="AM49" s="194">
        <f t="shared" si="35"/>
      </c>
      <c r="AN49" s="194">
        <f t="shared" si="36"/>
      </c>
      <c r="AO49" s="194">
        <f t="shared" si="37"/>
      </c>
      <c r="AP49" s="194">
        <f t="shared" si="38"/>
      </c>
      <c r="AQ49" s="194">
        <f t="shared" si="39"/>
      </c>
      <c r="AR49" s="194">
        <f t="shared" si="45"/>
      </c>
      <c r="AS49" s="195">
        <f t="shared" si="40"/>
      </c>
    </row>
    <row r="50" spans="1:45" s="298" customFormat="1" ht="15">
      <c r="A50" s="350" t="s">
        <v>244</v>
      </c>
      <c r="B50" s="350" t="s">
        <v>246</v>
      </c>
      <c r="C50" s="350" t="s">
        <v>64</v>
      </c>
      <c r="D50" s="228">
        <v>98</v>
      </c>
      <c r="E50" s="222">
        <f>IF(ISBLANK(D50),"",VLOOKUP(D50,BF_60_m,2))</f>
        <v>16</v>
      </c>
      <c r="F50" s="284"/>
      <c r="G50" s="222">
        <f>IF(ISBLANK(F50),"",VLOOKUP(F50,BF_50_m_H.,2))</f>
      </c>
      <c r="H50" s="285">
        <v>4530</v>
      </c>
      <c r="I50" s="222">
        <f>IF(ISBLANK(H50),"",VLOOKUP(H50,BF_1000_m,2))</f>
        <v>8</v>
      </c>
      <c r="J50" s="230"/>
      <c r="K50" s="221">
        <f t="shared" si="41"/>
      </c>
      <c r="L50" s="231"/>
      <c r="M50" s="222">
        <f>IF(ISBLANK(L50),"",VLOOKUP(L50,BF_LONGUEUR,2))</f>
      </c>
      <c r="N50" s="231"/>
      <c r="O50" s="283">
        <f>IF(ISBLANK(N50),"",VLOOKUP(N50,BF_T.S.,2))</f>
      </c>
      <c r="P50" s="231"/>
      <c r="Q50" s="222">
        <f>IF(ISBLANK(P50),"",VLOOKUP(P50,BF_HAUTEUR,2))</f>
      </c>
      <c r="R50" s="231"/>
      <c r="S50" s="221">
        <f>IF(ISBLANK(R50),"",VLOOKUP(R50,BF_PERCHE,2))</f>
      </c>
      <c r="T50" s="231">
        <v>502</v>
      </c>
      <c r="U50" s="222">
        <f>IF(ISBLANK(T50),"",VLOOKUP(T50,BF_POIDS,2))</f>
        <v>4</v>
      </c>
      <c r="V50" s="225">
        <f t="shared" si="42"/>
        <v>3</v>
      </c>
      <c r="W50" s="226">
        <f t="shared" si="43"/>
        <v>28</v>
      </c>
      <c r="X50" s="227">
        <v>45</v>
      </c>
      <c r="Y50" s="295"/>
      <c r="Z50" s="193">
        <f t="shared" si="23"/>
      </c>
      <c r="AA50" s="194">
        <f t="shared" si="24"/>
        <v>28</v>
      </c>
      <c r="AB50" s="194">
        <f t="shared" si="44"/>
      </c>
      <c r="AC50" s="194">
        <f t="shared" si="25"/>
      </c>
      <c r="AD50" s="194">
        <f t="shared" si="26"/>
      </c>
      <c r="AE50" s="194">
        <f t="shared" si="27"/>
      </c>
      <c r="AF50" s="194">
        <f t="shared" si="28"/>
      </c>
      <c r="AG50" s="194">
        <f t="shared" si="29"/>
      </c>
      <c r="AH50" s="194">
        <f t="shared" si="30"/>
      </c>
      <c r="AI50" s="194">
        <f t="shared" si="31"/>
      </c>
      <c r="AJ50" s="194">
        <f t="shared" si="32"/>
      </c>
      <c r="AK50" s="194">
        <f t="shared" si="33"/>
      </c>
      <c r="AL50" s="194">
        <f t="shared" si="34"/>
      </c>
      <c r="AM50" s="194">
        <f t="shared" si="35"/>
      </c>
      <c r="AN50" s="194">
        <f t="shared" si="36"/>
      </c>
      <c r="AO50" s="194">
        <f t="shared" si="37"/>
      </c>
      <c r="AP50" s="194">
        <f t="shared" si="38"/>
      </c>
      <c r="AQ50" s="194">
        <f t="shared" si="39"/>
      </c>
      <c r="AR50" s="194">
        <f t="shared" si="45"/>
      </c>
      <c r="AS50" s="195">
        <f t="shared" si="40"/>
      </c>
    </row>
    <row r="51" spans="1:45" s="298" customFormat="1" ht="15">
      <c r="A51" s="332" t="s">
        <v>113</v>
      </c>
      <c r="B51" s="332" t="s">
        <v>115</v>
      </c>
      <c r="C51" s="351" t="s">
        <v>46</v>
      </c>
      <c r="D51" s="228">
        <v>111</v>
      </c>
      <c r="E51" s="222">
        <f>IF(ISBLANK(D51),"",VLOOKUP(D51,BF_60_m,2))</f>
        <v>12</v>
      </c>
      <c r="F51" s="284"/>
      <c r="G51" s="222">
        <f>IF(ISBLANK(F51),"",VLOOKUP(F51,BF_50_m_H.,2))</f>
      </c>
      <c r="H51" s="285">
        <v>4434</v>
      </c>
      <c r="I51" s="222">
        <f>IF(ISBLANK(H51),"",VLOOKUP(H51,BF_1000_m,2))</f>
        <v>10</v>
      </c>
      <c r="J51" s="230"/>
      <c r="K51" s="221">
        <f t="shared" si="41"/>
      </c>
      <c r="L51" s="231"/>
      <c r="M51" s="222">
        <f>IF(ISBLANK(L51),"",VLOOKUP(L51,BF_LONGUEUR,2))</f>
      </c>
      <c r="N51" s="231"/>
      <c r="O51" s="283">
        <f>IF(ISBLANK(N51),"",VLOOKUP(N51,BF_T.S.,2))</f>
      </c>
      <c r="P51" s="231">
        <v>90</v>
      </c>
      <c r="Q51" s="222">
        <f>IF(ISBLANK(P51),"",VLOOKUP(P51,BF_HAUTEUR,2))</f>
        <v>5</v>
      </c>
      <c r="R51" s="231"/>
      <c r="S51" s="221">
        <f>IF(ISBLANK(R51),"",VLOOKUP(R51,BF_PERCHE,2))</f>
      </c>
      <c r="T51" s="231"/>
      <c r="U51" s="222">
        <f>IF(ISBLANK(T51),"",VLOOKUP(T51,BF_POIDS,2))</f>
      </c>
      <c r="V51" s="225">
        <f t="shared" si="42"/>
        <v>3</v>
      </c>
      <c r="W51" s="226">
        <f t="shared" si="43"/>
        <v>27</v>
      </c>
      <c r="X51" s="227">
        <v>47</v>
      </c>
      <c r="Y51" s="295"/>
      <c r="Z51" s="193">
        <f t="shared" si="23"/>
      </c>
      <c r="AA51" s="194">
        <f t="shared" si="24"/>
      </c>
      <c r="AB51" s="194">
        <f t="shared" si="44"/>
      </c>
      <c r="AC51" s="194">
        <f t="shared" si="25"/>
      </c>
      <c r="AD51" s="194">
        <f t="shared" si="26"/>
      </c>
      <c r="AE51" s="194">
        <f t="shared" si="27"/>
      </c>
      <c r="AF51" s="194">
        <f t="shared" si="28"/>
      </c>
      <c r="AG51" s="194">
        <f t="shared" si="29"/>
      </c>
      <c r="AH51" s="194">
        <f t="shared" si="30"/>
      </c>
      <c r="AI51" s="194">
        <f t="shared" si="31"/>
      </c>
      <c r="AJ51" s="194">
        <f t="shared" si="32"/>
      </c>
      <c r="AK51" s="194">
        <f t="shared" si="33"/>
      </c>
      <c r="AL51" s="194">
        <f t="shared" si="34"/>
      </c>
      <c r="AM51" s="194">
        <f t="shared" si="35"/>
      </c>
      <c r="AN51" s="194">
        <f t="shared" si="36"/>
      </c>
      <c r="AO51" s="194">
        <f t="shared" si="37"/>
      </c>
      <c r="AP51" s="194">
        <f t="shared" si="38"/>
      </c>
      <c r="AQ51" s="194">
        <f t="shared" si="39"/>
        <v>27</v>
      </c>
      <c r="AR51" s="194">
        <f t="shared" si="45"/>
      </c>
      <c r="AS51" s="195">
        <f t="shared" si="40"/>
      </c>
    </row>
    <row r="52" spans="1:45" s="298" customFormat="1" ht="15">
      <c r="A52" s="350" t="s">
        <v>444</v>
      </c>
      <c r="B52" s="350" t="s">
        <v>226</v>
      </c>
      <c r="C52" s="350" t="s">
        <v>78</v>
      </c>
      <c r="D52" s="228">
        <v>105</v>
      </c>
      <c r="E52" s="222">
        <f>IF(ISBLANK(D52),"",VLOOKUP(D52,BF_60_m,2))</f>
        <v>14</v>
      </c>
      <c r="F52" s="284"/>
      <c r="G52" s="222">
        <f>IF(ISBLANK(F52),"",VLOOKUP(F52,BF_50_m_H.,2))</f>
      </c>
      <c r="H52" s="285">
        <v>4251</v>
      </c>
      <c r="I52" s="222">
        <f>IF(ISBLANK(H52),"",VLOOKUP(H52,BF_1000_m,2))</f>
        <v>12</v>
      </c>
      <c r="J52" s="230"/>
      <c r="K52" s="221">
        <f t="shared" si="41"/>
      </c>
      <c r="L52" s="231"/>
      <c r="M52" s="222">
        <f>IF(ISBLANK(L52),"",VLOOKUP(L52,BF_LONGUEUR,2))</f>
      </c>
      <c r="N52" s="231" t="s">
        <v>660</v>
      </c>
      <c r="O52" s="283">
        <v>1</v>
      </c>
      <c r="P52" s="231"/>
      <c r="Q52" s="222">
        <f>IF(ISBLANK(P52),"",VLOOKUP(P52,BF_HAUTEUR,2))</f>
      </c>
      <c r="R52" s="231"/>
      <c r="S52" s="221">
        <f>IF(ISBLANK(R52),"",VLOOKUP(R52,BF_PERCHE,2))</f>
      </c>
      <c r="T52" s="231"/>
      <c r="U52" s="222">
        <f>IF(ISBLANK(T52),"",VLOOKUP(T52,BF_POIDS,2))</f>
      </c>
      <c r="V52" s="225">
        <f t="shared" si="42"/>
        <v>3</v>
      </c>
      <c r="W52" s="226">
        <f t="shared" si="43"/>
        <v>27</v>
      </c>
      <c r="X52" s="227">
        <v>47</v>
      </c>
      <c r="Y52" s="90"/>
      <c r="Z52" s="193">
        <f t="shared" si="23"/>
      </c>
      <c r="AA52" s="194">
        <f t="shared" si="24"/>
      </c>
      <c r="AB52" s="194">
        <f t="shared" si="44"/>
      </c>
      <c r="AC52" s="194">
        <f t="shared" si="25"/>
      </c>
      <c r="AD52" s="194">
        <f t="shared" si="26"/>
      </c>
      <c r="AE52" s="194">
        <f t="shared" si="27"/>
      </c>
      <c r="AF52" s="194">
        <f t="shared" si="28"/>
      </c>
      <c r="AG52" s="194">
        <f t="shared" si="29"/>
      </c>
      <c r="AH52" s="194">
        <f t="shared" si="30"/>
      </c>
      <c r="AI52" s="194">
        <f t="shared" si="31"/>
      </c>
      <c r="AJ52" s="194">
        <f t="shared" si="32"/>
      </c>
      <c r="AK52" s="194">
        <f t="shared" si="33"/>
        <v>27</v>
      </c>
      <c r="AL52" s="194">
        <f t="shared" si="34"/>
      </c>
      <c r="AM52" s="194">
        <f t="shared" si="35"/>
      </c>
      <c r="AN52" s="194">
        <f t="shared" si="36"/>
      </c>
      <c r="AO52" s="194">
        <f t="shared" si="37"/>
      </c>
      <c r="AP52" s="194">
        <f t="shared" si="38"/>
      </c>
      <c r="AQ52" s="194">
        <f t="shared" si="39"/>
      </c>
      <c r="AR52" s="194">
        <f t="shared" si="45"/>
      </c>
      <c r="AS52" s="195">
        <f t="shared" si="40"/>
      </c>
    </row>
    <row r="53" spans="1:45" s="295" customFormat="1" ht="15">
      <c r="A53" s="350" t="s">
        <v>422</v>
      </c>
      <c r="B53" s="350" t="s">
        <v>423</v>
      </c>
      <c r="C53" s="312" t="s">
        <v>64</v>
      </c>
      <c r="D53" s="228">
        <v>96</v>
      </c>
      <c r="E53" s="222">
        <f>IF(ISBLANK(D53),"",VLOOKUP(D53,BF_60_m,2))</f>
        <v>17</v>
      </c>
      <c r="F53" s="284"/>
      <c r="G53" s="222">
        <f>IF(ISBLANK(F53),"",VLOOKUP(F53,BF_50_m_H.,2))</f>
      </c>
      <c r="H53" s="285">
        <v>5048</v>
      </c>
      <c r="I53" s="222">
        <f>IF(ISBLANK(H53),"",VLOOKUP(H53,BF_1000_m,2))</f>
        <v>7</v>
      </c>
      <c r="J53" s="230"/>
      <c r="K53" s="221">
        <f t="shared" si="41"/>
      </c>
      <c r="L53" s="231"/>
      <c r="M53" s="222">
        <f>IF(ISBLANK(L53),"",VLOOKUP(L53,BF_LONGUEUR,2))</f>
      </c>
      <c r="N53" s="231"/>
      <c r="O53" s="283">
        <f>IF(ISBLANK(N53),"",VLOOKUP(N53,BF_T.S.,2))</f>
      </c>
      <c r="P53" s="231"/>
      <c r="Q53" s="222">
        <f>IF(ISBLANK(P53),"",VLOOKUP(P53,BF_HAUTEUR,2))</f>
      </c>
      <c r="R53" s="231"/>
      <c r="S53" s="221">
        <f>IF(ISBLANK(R53),"",VLOOKUP(R53,BF_PERCHE,2))</f>
      </c>
      <c r="T53" s="231">
        <v>437</v>
      </c>
      <c r="U53" s="222">
        <f>IF(ISBLANK(T53),"",VLOOKUP(T53,BF_POIDS,2))</f>
        <v>2</v>
      </c>
      <c r="V53" s="225">
        <f t="shared" si="42"/>
        <v>3</v>
      </c>
      <c r="W53" s="226">
        <f t="shared" si="43"/>
        <v>26</v>
      </c>
      <c r="X53" s="227">
        <v>49</v>
      </c>
      <c r="Z53" s="193">
        <f t="shared" si="23"/>
      </c>
      <c r="AA53" s="194">
        <f t="shared" si="24"/>
        <v>26</v>
      </c>
      <c r="AB53" s="194">
        <f t="shared" si="44"/>
      </c>
      <c r="AC53" s="194">
        <f t="shared" si="25"/>
      </c>
      <c r="AD53" s="194">
        <f t="shared" si="26"/>
      </c>
      <c r="AE53" s="194">
        <f t="shared" si="27"/>
      </c>
      <c r="AF53" s="194">
        <f t="shared" si="28"/>
      </c>
      <c r="AG53" s="194">
        <f t="shared" si="29"/>
      </c>
      <c r="AH53" s="194">
        <f t="shared" si="30"/>
      </c>
      <c r="AI53" s="194">
        <f t="shared" si="31"/>
      </c>
      <c r="AJ53" s="194">
        <f t="shared" si="32"/>
      </c>
      <c r="AK53" s="194">
        <f t="shared" si="33"/>
      </c>
      <c r="AL53" s="194">
        <f t="shared" si="34"/>
      </c>
      <c r="AM53" s="194">
        <f t="shared" si="35"/>
      </c>
      <c r="AN53" s="194">
        <f t="shared" si="36"/>
      </c>
      <c r="AO53" s="194">
        <f t="shared" si="37"/>
      </c>
      <c r="AP53" s="194">
        <f t="shared" si="38"/>
      </c>
      <c r="AQ53" s="194">
        <f t="shared" si="39"/>
      </c>
      <c r="AR53" s="194">
        <f t="shared" si="45"/>
      </c>
      <c r="AS53" s="195">
        <f t="shared" si="40"/>
      </c>
    </row>
    <row r="54" spans="1:45" s="295" customFormat="1" ht="15">
      <c r="A54" s="329" t="s">
        <v>415</v>
      </c>
      <c r="B54" s="329" t="s">
        <v>416</v>
      </c>
      <c r="C54" s="350" t="s">
        <v>48</v>
      </c>
      <c r="D54" s="228">
        <v>102</v>
      </c>
      <c r="E54" s="222">
        <f>IF(ISBLANK(D54),"",VLOOKUP(D54,BF_60_m,2))</f>
        <v>15</v>
      </c>
      <c r="F54" s="284"/>
      <c r="G54" s="222">
        <f>IF(ISBLANK(F54),"",VLOOKUP(F54,BF_50_m_H.,2))</f>
      </c>
      <c r="H54" s="285">
        <v>5406</v>
      </c>
      <c r="I54" s="222">
        <f>IF(ISBLANK(H54),"",VLOOKUP(H54,BF_1000_m,2))</f>
        <v>3</v>
      </c>
      <c r="J54" s="230"/>
      <c r="K54" s="221">
        <f t="shared" si="41"/>
      </c>
      <c r="L54" s="231"/>
      <c r="M54" s="222">
        <f>IF(ISBLANK(L54),"",VLOOKUP(L54,BF_LONGUEUR,2))</f>
      </c>
      <c r="N54" s="231"/>
      <c r="O54" s="283">
        <f>IF(ISBLANK(N54),"",VLOOKUP(N54,BF_T.S.,2))</f>
      </c>
      <c r="P54" s="231"/>
      <c r="Q54" s="222">
        <f>IF(ISBLANK(P54),"",VLOOKUP(P54,BF_HAUTEUR,2))</f>
      </c>
      <c r="R54" s="231"/>
      <c r="S54" s="221">
        <f>IF(ISBLANK(R54),"",VLOOKUP(R54,BF_PERCHE,2))</f>
      </c>
      <c r="T54" s="231">
        <v>643</v>
      </c>
      <c r="U54" s="222">
        <f>IF(ISBLANK(T54),"",VLOOKUP(T54,BF_POIDS,2))</f>
        <v>8</v>
      </c>
      <c r="V54" s="225">
        <f t="shared" si="42"/>
        <v>3</v>
      </c>
      <c r="W54" s="226">
        <f t="shared" si="43"/>
        <v>26</v>
      </c>
      <c r="X54" s="227">
        <v>49</v>
      </c>
      <c r="Z54" s="193">
        <f t="shared" si="23"/>
      </c>
      <c r="AA54" s="194">
        <f t="shared" si="24"/>
      </c>
      <c r="AB54" s="194">
        <f t="shared" si="44"/>
      </c>
      <c r="AC54" s="194">
        <f t="shared" si="25"/>
      </c>
      <c r="AD54" s="194">
        <f t="shared" si="26"/>
      </c>
      <c r="AE54" s="194">
        <f t="shared" si="27"/>
      </c>
      <c r="AF54" s="194">
        <f t="shared" si="28"/>
      </c>
      <c r="AG54" s="194">
        <f t="shared" si="29"/>
      </c>
      <c r="AH54" s="194">
        <f t="shared" si="30"/>
      </c>
      <c r="AI54" s="194">
        <f t="shared" si="31"/>
      </c>
      <c r="AJ54" s="194">
        <f t="shared" si="32"/>
      </c>
      <c r="AK54" s="194">
        <f t="shared" si="33"/>
      </c>
      <c r="AL54" s="194">
        <f t="shared" si="34"/>
      </c>
      <c r="AM54" s="194">
        <f t="shared" si="35"/>
      </c>
      <c r="AN54" s="194">
        <f t="shared" si="36"/>
      </c>
      <c r="AO54" s="194">
        <f t="shared" si="37"/>
        <v>26</v>
      </c>
      <c r="AP54" s="194">
        <f t="shared" si="38"/>
      </c>
      <c r="AQ54" s="194">
        <f t="shared" si="39"/>
      </c>
      <c r="AR54" s="194">
        <f t="shared" si="45"/>
      </c>
      <c r="AS54" s="195">
        <f t="shared" si="40"/>
      </c>
    </row>
    <row r="55" spans="1:45" s="295" customFormat="1" ht="15">
      <c r="A55" s="330" t="s">
        <v>96</v>
      </c>
      <c r="B55" s="330" t="s">
        <v>342</v>
      </c>
      <c r="C55" s="351" t="s">
        <v>46</v>
      </c>
      <c r="D55" s="228">
        <v>107</v>
      </c>
      <c r="E55" s="222">
        <f>IF(ISBLANK(D55),"",VLOOKUP(D55,BF_60_m,2))</f>
        <v>13</v>
      </c>
      <c r="F55" s="284"/>
      <c r="G55" s="222">
        <f>IF(ISBLANK(F55),"",VLOOKUP(F55,BF_50_m_H.,2))</f>
      </c>
      <c r="H55" s="285">
        <v>4358</v>
      </c>
      <c r="I55" s="222">
        <f>IF(ISBLANK(H55),"",VLOOKUP(H55,BF_1000_m,2))</f>
        <v>11</v>
      </c>
      <c r="J55" s="230"/>
      <c r="K55" s="221">
        <f t="shared" si="41"/>
      </c>
      <c r="L55" s="231"/>
      <c r="M55" s="222">
        <f>IF(ISBLANK(L55),"",VLOOKUP(L55,BF_LONGUEUR,2))</f>
      </c>
      <c r="N55" s="231">
        <v>497</v>
      </c>
      <c r="O55" s="283">
        <f>IF(ISBLANK(N55),"",VLOOKUP(N55,BF_T.S.,2))</f>
        <v>1</v>
      </c>
      <c r="P55" s="231"/>
      <c r="Q55" s="222">
        <f>IF(ISBLANK(P55),"",VLOOKUP(P55,BF_HAUTEUR,2))</f>
      </c>
      <c r="R55" s="231"/>
      <c r="S55" s="221">
        <f>IF(ISBLANK(R55),"",VLOOKUP(R55,BF_PERCHE,2))</f>
      </c>
      <c r="T55" s="231"/>
      <c r="U55" s="222">
        <f>IF(ISBLANK(T55),"",VLOOKUP(T55,BF_POIDS,2))</f>
      </c>
      <c r="V55" s="225">
        <f t="shared" si="42"/>
        <v>3</v>
      </c>
      <c r="W55" s="226">
        <f t="shared" si="43"/>
        <v>25</v>
      </c>
      <c r="X55" s="227">
        <v>51</v>
      </c>
      <c r="Z55" s="193">
        <f t="shared" si="23"/>
      </c>
      <c r="AA55" s="194">
        <f t="shared" si="24"/>
      </c>
      <c r="AB55" s="194">
        <f t="shared" si="44"/>
      </c>
      <c r="AC55" s="194">
        <f t="shared" si="25"/>
      </c>
      <c r="AD55" s="194">
        <f t="shared" si="26"/>
      </c>
      <c r="AE55" s="194">
        <f t="shared" si="27"/>
      </c>
      <c r="AF55" s="194">
        <f t="shared" si="28"/>
      </c>
      <c r="AG55" s="194">
        <f t="shared" si="29"/>
      </c>
      <c r="AH55" s="194">
        <f t="shared" si="30"/>
      </c>
      <c r="AI55" s="194">
        <f t="shared" si="31"/>
      </c>
      <c r="AJ55" s="194">
        <f t="shared" si="32"/>
      </c>
      <c r="AK55" s="194">
        <f t="shared" si="33"/>
      </c>
      <c r="AL55" s="194">
        <f t="shared" si="34"/>
      </c>
      <c r="AM55" s="194">
        <f t="shared" si="35"/>
      </c>
      <c r="AN55" s="194">
        <f t="shared" si="36"/>
      </c>
      <c r="AO55" s="194">
        <f t="shared" si="37"/>
      </c>
      <c r="AP55" s="194">
        <f t="shared" si="38"/>
      </c>
      <c r="AQ55" s="194">
        <f t="shared" si="39"/>
        <v>25</v>
      </c>
      <c r="AR55" s="194">
        <f t="shared" si="45"/>
      </c>
      <c r="AS55" s="195">
        <f t="shared" si="40"/>
      </c>
    </row>
    <row r="56" spans="1:45" s="295" customFormat="1" ht="15">
      <c r="A56" s="329" t="s">
        <v>400</v>
      </c>
      <c r="B56" s="329" t="s">
        <v>401</v>
      </c>
      <c r="C56" s="350" t="s">
        <v>48</v>
      </c>
      <c r="D56" s="228">
        <v>112</v>
      </c>
      <c r="E56" s="222">
        <f>IF(ISBLANK(D56),"",VLOOKUP(D56,BF_60_m,2))</f>
        <v>12</v>
      </c>
      <c r="F56" s="284"/>
      <c r="G56" s="222">
        <f>IF(ISBLANK(F56),"",VLOOKUP(F56,BF_50_m_H.,2))</f>
      </c>
      <c r="H56" s="285">
        <v>4207</v>
      </c>
      <c r="I56" s="222">
        <f>IF(ISBLANK(H56),"",VLOOKUP(H56,BF_1000_m,2))</f>
        <v>12</v>
      </c>
      <c r="J56" s="230"/>
      <c r="K56" s="221">
        <f t="shared" si="41"/>
      </c>
      <c r="L56" s="231"/>
      <c r="M56" s="222">
        <f>IF(ISBLANK(L56),"",VLOOKUP(L56,BF_LONGUEUR,2))</f>
      </c>
      <c r="N56" s="231"/>
      <c r="O56" s="283">
        <f>IF(ISBLANK(N56),"",VLOOKUP(N56,BF_T.S.,2))</f>
      </c>
      <c r="P56" s="231"/>
      <c r="Q56" s="222">
        <f>IF(ISBLANK(P56),"",VLOOKUP(P56,BF_HAUTEUR,2))</f>
      </c>
      <c r="R56" s="231"/>
      <c r="S56" s="221">
        <f>IF(ISBLANK(R56),"",VLOOKUP(R56,BF_PERCHE,2))</f>
      </c>
      <c r="T56" s="231">
        <v>395</v>
      </c>
      <c r="U56" s="222">
        <f>IF(ISBLANK(T56),"",VLOOKUP(T56,BF_POIDS,2))</f>
        <v>1</v>
      </c>
      <c r="V56" s="225">
        <f t="shared" si="42"/>
        <v>3</v>
      </c>
      <c r="W56" s="226">
        <f t="shared" si="43"/>
        <v>25</v>
      </c>
      <c r="X56" s="227">
        <v>51</v>
      </c>
      <c r="Z56" s="193">
        <f t="shared" si="23"/>
      </c>
      <c r="AA56" s="194">
        <f t="shared" si="24"/>
      </c>
      <c r="AB56" s="194">
        <f t="shared" si="44"/>
      </c>
      <c r="AC56" s="194">
        <f t="shared" si="25"/>
      </c>
      <c r="AD56" s="194">
        <f t="shared" si="26"/>
      </c>
      <c r="AE56" s="194">
        <f t="shared" si="27"/>
      </c>
      <c r="AF56" s="194">
        <f t="shared" si="28"/>
      </c>
      <c r="AG56" s="194">
        <f t="shared" si="29"/>
      </c>
      <c r="AH56" s="194">
        <f t="shared" si="30"/>
      </c>
      <c r="AI56" s="194">
        <f t="shared" si="31"/>
      </c>
      <c r="AJ56" s="194">
        <f t="shared" si="32"/>
      </c>
      <c r="AK56" s="194">
        <f t="shared" si="33"/>
      </c>
      <c r="AL56" s="194">
        <f t="shared" si="34"/>
      </c>
      <c r="AM56" s="194">
        <f t="shared" si="35"/>
      </c>
      <c r="AN56" s="194">
        <f t="shared" si="36"/>
      </c>
      <c r="AO56" s="194">
        <f t="shared" si="37"/>
        <v>25</v>
      </c>
      <c r="AP56" s="194">
        <f t="shared" si="38"/>
      </c>
      <c r="AQ56" s="194">
        <f t="shared" si="39"/>
      </c>
      <c r="AR56" s="194">
        <f t="shared" si="45"/>
      </c>
      <c r="AS56" s="195">
        <f t="shared" si="40"/>
      </c>
    </row>
    <row r="57" spans="1:45" s="295" customFormat="1" ht="15">
      <c r="A57" s="350" t="s">
        <v>424</v>
      </c>
      <c r="B57" s="350" t="s">
        <v>425</v>
      </c>
      <c r="C57" s="312" t="s">
        <v>64</v>
      </c>
      <c r="D57" s="228">
        <v>109</v>
      </c>
      <c r="E57" s="222">
        <f>IF(ISBLANK(D57),"",VLOOKUP(D57,BF_60_m,2))</f>
        <v>13</v>
      </c>
      <c r="F57" s="284"/>
      <c r="G57" s="222">
        <f>IF(ISBLANK(F57),"",VLOOKUP(F57,BF_50_m_H.,2))</f>
      </c>
      <c r="H57" s="285">
        <v>5137</v>
      </c>
      <c r="I57" s="222">
        <f>IF(ISBLANK(H57),"",VLOOKUP(H57,BF_1000_m,2))</f>
        <v>6</v>
      </c>
      <c r="J57" s="230"/>
      <c r="K57" s="221">
        <f t="shared" si="41"/>
      </c>
      <c r="L57" s="231"/>
      <c r="M57" s="222">
        <f>IF(ISBLANK(L57),"",VLOOKUP(L57,BF_LONGUEUR,2))</f>
      </c>
      <c r="N57" s="231"/>
      <c r="O57" s="283">
        <f>IF(ISBLANK(N57),"",VLOOKUP(N57,BF_T.S.,2))</f>
      </c>
      <c r="P57" s="231"/>
      <c r="Q57" s="222">
        <f>IF(ISBLANK(P57),"",VLOOKUP(P57,BF_HAUTEUR,2))</f>
      </c>
      <c r="R57" s="231"/>
      <c r="S57" s="221">
        <f>IF(ISBLANK(R57),"",VLOOKUP(R57,BF_PERCHE,2))</f>
      </c>
      <c r="T57" s="231">
        <v>563</v>
      </c>
      <c r="U57" s="222">
        <f>IF(ISBLANK(T57),"",VLOOKUP(T57,BF_POIDS,2))</f>
        <v>6</v>
      </c>
      <c r="V57" s="225">
        <f t="shared" si="42"/>
        <v>3</v>
      </c>
      <c r="W57" s="226">
        <f t="shared" si="43"/>
        <v>25</v>
      </c>
      <c r="X57" s="227">
        <v>51</v>
      </c>
      <c r="Y57" s="90"/>
      <c r="Z57" s="193">
        <f t="shared" si="23"/>
      </c>
      <c r="AA57" s="194">
        <f t="shared" si="24"/>
        <v>25</v>
      </c>
      <c r="AB57" s="194">
        <f t="shared" si="44"/>
      </c>
      <c r="AC57" s="194">
        <f t="shared" si="25"/>
      </c>
      <c r="AD57" s="194">
        <f t="shared" si="26"/>
      </c>
      <c r="AE57" s="194">
        <f t="shared" si="27"/>
      </c>
      <c r="AF57" s="194">
        <f t="shared" si="28"/>
      </c>
      <c r="AG57" s="194">
        <f t="shared" si="29"/>
      </c>
      <c r="AH57" s="194">
        <f t="shared" si="30"/>
      </c>
      <c r="AI57" s="194">
        <f t="shared" si="31"/>
      </c>
      <c r="AJ57" s="194">
        <f t="shared" si="32"/>
      </c>
      <c r="AK57" s="194">
        <f t="shared" si="33"/>
      </c>
      <c r="AL57" s="194">
        <f t="shared" si="34"/>
      </c>
      <c r="AM57" s="194">
        <f t="shared" si="35"/>
      </c>
      <c r="AN57" s="194">
        <f t="shared" si="36"/>
      </c>
      <c r="AO57" s="194">
        <f t="shared" si="37"/>
      </c>
      <c r="AP57" s="194">
        <f t="shared" si="38"/>
      </c>
      <c r="AQ57" s="194">
        <f t="shared" si="39"/>
      </c>
      <c r="AR57" s="194">
        <f t="shared" si="45"/>
      </c>
      <c r="AS57" s="195">
        <f t="shared" si="40"/>
      </c>
    </row>
    <row r="58" spans="1:45" s="295" customFormat="1" ht="15">
      <c r="A58" s="350" t="s">
        <v>682</v>
      </c>
      <c r="B58" s="350" t="s">
        <v>499</v>
      </c>
      <c r="C58" s="312" t="s">
        <v>74</v>
      </c>
      <c r="D58" s="228">
        <v>120</v>
      </c>
      <c r="E58" s="222">
        <f>IF(ISBLANK(D58),"",VLOOKUP(D58,BF_60_m,2))</f>
        <v>10</v>
      </c>
      <c r="F58" s="284"/>
      <c r="G58" s="222">
        <f>IF(ISBLANK(F58),"",VLOOKUP(F58,BF_50_m_H.,2))</f>
      </c>
      <c r="H58" s="285">
        <v>4535</v>
      </c>
      <c r="I58" s="222">
        <f>IF(ISBLANK(H58),"",VLOOKUP(H58,BF_1000_m,2))</f>
        <v>8</v>
      </c>
      <c r="J58" s="230"/>
      <c r="K58" s="221">
        <f t="shared" si="41"/>
      </c>
      <c r="L58" s="231"/>
      <c r="M58" s="222">
        <f>IF(ISBLANK(L58),"",VLOOKUP(L58,BF_LONGUEUR,2))</f>
      </c>
      <c r="N58" s="231"/>
      <c r="O58" s="283">
        <f>IF(ISBLANK(N58),"",VLOOKUP(N58,BF_T.S.,2))</f>
      </c>
      <c r="P58" s="231"/>
      <c r="Q58" s="222">
        <f>IF(ISBLANK(P58),"",VLOOKUP(P58,BF_HAUTEUR,2))</f>
      </c>
      <c r="R58" s="231"/>
      <c r="S58" s="221">
        <f>IF(ISBLANK(R58),"",VLOOKUP(R58,BF_PERCHE,2))</f>
      </c>
      <c r="T58" s="231">
        <v>533</v>
      </c>
      <c r="U58" s="222">
        <f>IF(ISBLANK(T58),"",VLOOKUP(T58,BF_POIDS,2))</f>
        <v>5</v>
      </c>
      <c r="V58" s="225">
        <f t="shared" si="42"/>
        <v>3</v>
      </c>
      <c r="W58" s="226">
        <f t="shared" si="43"/>
        <v>23</v>
      </c>
      <c r="X58" s="227">
        <v>54</v>
      </c>
      <c r="Z58" s="193">
        <f t="shared" si="23"/>
      </c>
      <c r="AA58" s="194">
        <f t="shared" si="24"/>
      </c>
      <c r="AB58" s="194">
        <f t="shared" si="44"/>
      </c>
      <c r="AC58" s="194">
        <f t="shared" si="25"/>
      </c>
      <c r="AD58" s="194">
        <f t="shared" si="26"/>
      </c>
      <c r="AE58" s="194">
        <f t="shared" si="27"/>
      </c>
      <c r="AF58" s="194">
        <f t="shared" si="28"/>
      </c>
      <c r="AG58" s="194">
        <f t="shared" si="29"/>
      </c>
      <c r="AH58" s="194">
        <f t="shared" si="30"/>
      </c>
      <c r="AI58" s="194">
        <f t="shared" si="31"/>
      </c>
      <c r="AJ58" s="194">
        <f t="shared" si="32"/>
        <v>23</v>
      </c>
      <c r="AK58" s="194">
        <f t="shared" si="33"/>
      </c>
      <c r="AL58" s="194">
        <f t="shared" si="34"/>
      </c>
      <c r="AM58" s="194">
        <f t="shared" si="35"/>
      </c>
      <c r="AN58" s="194">
        <f t="shared" si="36"/>
      </c>
      <c r="AO58" s="194">
        <f t="shared" si="37"/>
      </c>
      <c r="AP58" s="194">
        <f t="shared" si="38"/>
      </c>
      <c r="AQ58" s="194">
        <f t="shared" si="39"/>
      </c>
      <c r="AR58" s="194">
        <f t="shared" si="45"/>
      </c>
      <c r="AS58" s="195">
        <f t="shared" si="40"/>
      </c>
    </row>
    <row r="59" spans="1:45" s="295" customFormat="1" ht="15">
      <c r="A59" s="350" t="s">
        <v>317</v>
      </c>
      <c r="B59" s="350" t="s">
        <v>429</v>
      </c>
      <c r="C59" s="312" t="s">
        <v>77</v>
      </c>
      <c r="D59" s="228"/>
      <c r="E59" s="222">
        <f>IF(ISBLANK(D59),"",VLOOKUP(D59,BF_60_m,2))</f>
      </c>
      <c r="F59" s="284">
        <v>129</v>
      </c>
      <c r="G59" s="222">
        <f>IF(ISBLANK(F59),"",VLOOKUP(F59,BF_50_m_H.,2))</f>
        <v>10</v>
      </c>
      <c r="H59" s="285">
        <v>4380</v>
      </c>
      <c r="I59" s="222">
        <f>IF(ISBLANK(H59),"",VLOOKUP(H59,BF_1000_m,2))</f>
        <v>10</v>
      </c>
      <c r="J59" s="230"/>
      <c r="K59" s="221">
        <f t="shared" si="41"/>
      </c>
      <c r="L59" s="231"/>
      <c r="M59" s="222">
        <f>IF(ISBLANK(L59),"",VLOOKUP(L59,BF_LONGUEUR,2))</f>
      </c>
      <c r="N59" s="231"/>
      <c r="O59" s="283">
        <f>IF(ISBLANK(N59),"",VLOOKUP(N59,BF_T.S.,2))</f>
      </c>
      <c r="P59" s="231"/>
      <c r="Q59" s="222">
        <f>IF(ISBLANK(P59),"",VLOOKUP(P59,BF_HAUTEUR,2))</f>
      </c>
      <c r="R59" s="231"/>
      <c r="S59" s="221">
        <f>IF(ISBLANK(R59),"",VLOOKUP(R59,BF_PERCHE,2))</f>
      </c>
      <c r="T59" s="231">
        <v>425</v>
      </c>
      <c r="U59" s="222">
        <f>IF(ISBLANK(T59),"",VLOOKUP(T59,BF_POIDS,2))</f>
        <v>2</v>
      </c>
      <c r="V59" s="225">
        <f t="shared" si="42"/>
        <v>3</v>
      </c>
      <c r="W59" s="226">
        <f t="shared" si="43"/>
        <v>22</v>
      </c>
      <c r="X59" s="227">
        <v>55</v>
      </c>
      <c r="Z59" s="193">
        <f t="shared" si="23"/>
      </c>
      <c r="AA59" s="194">
        <f t="shared" si="24"/>
      </c>
      <c r="AB59" s="194">
        <f t="shared" si="44"/>
      </c>
      <c r="AC59" s="194">
        <f t="shared" si="25"/>
      </c>
      <c r="AD59" s="194">
        <f t="shared" si="26"/>
        <v>22</v>
      </c>
      <c r="AE59" s="194">
        <f t="shared" si="27"/>
      </c>
      <c r="AF59" s="194">
        <f t="shared" si="28"/>
      </c>
      <c r="AG59" s="194">
        <f t="shared" si="29"/>
      </c>
      <c r="AH59" s="194">
        <f t="shared" si="30"/>
      </c>
      <c r="AI59" s="194">
        <f t="shared" si="31"/>
      </c>
      <c r="AJ59" s="194">
        <f t="shared" si="32"/>
      </c>
      <c r="AK59" s="194">
        <f t="shared" si="33"/>
      </c>
      <c r="AL59" s="194">
        <f t="shared" si="34"/>
      </c>
      <c r="AM59" s="194">
        <f t="shared" si="35"/>
      </c>
      <c r="AN59" s="194">
        <f t="shared" si="36"/>
      </c>
      <c r="AO59" s="194">
        <f t="shared" si="37"/>
      </c>
      <c r="AP59" s="194">
        <f t="shared" si="38"/>
      </c>
      <c r="AQ59" s="194">
        <f t="shared" si="39"/>
      </c>
      <c r="AR59" s="194">
        <f t="shared" si="45"/>
      </c>
      <c r="AS59" s="195">
        <f t="shared" si="40"/>
      </c>
    </row>
    <row r="60" spans="1:45" s="295" customFormat="1" ht="15">
      <c r="A60" s="329" t="s">
        <v>403</v>
      </c>
      <c r="B60" s="354" t="s">
        <v>404</v>
      </c>
      <c r="C60" s="312" t="s">
        <v>48</v>
      </c>
      <c r="D60" s="228">
        <v>108</v>
      </c>
      <c r="E60" s="222">
        <f>IF(ISBLANK(D60),"",VLOOKUP(D60,BF_60_m,2))</f>
        <v>13</v>
      </c>
      <c r="F60" s="284"/>
      <c r="G60" s="222">
        <f>IF(ISBLANK(F60),"",VLOOKUP(F60,BF_50_m_H.,2))</f>
      </c>
      <c r="H60" s="285">
        <v>6043</v>
      </c>
      <c r="I60" s="222">
        <f>IF(ISBLANK(H60),"",VLOOKUP(H60,BF_1000_m,2))</f>
        <v>1</v>
      </c>
      <c r="J60" s="230"/>
      <c r="K60" s="221">
        <f t="shared" si="41"/>
      </c>
      <c r="L60" s="231"/>
      <c r="M60" s="222">
        <f>IF(ISBLANK(L60),"",VLOOKUP(L60,BF_LONGUEUR,2))</f>
      </c>
      <c r="N60" s="231"/>
      <c r="O60" s="283">
        <f>IF(ISBLANK(N60),"",VLOOKUP(N60,BF_T.S.,2))</f>
      </c>
      <c r="P60" s="231"/>
      <c r="Q60" s="222">
        <f>IF(ISBLANK(P60),"",VLOOKUP(P60,BF_HAUTEUR,2))</f>
      </c>
      <c r="R60" s="231"/>
      <c r="S60" s="221">
        <f>IF(ISBLANK(R60),"",VLOOKUP(R60,BF_PERCHE,2))</f>
      </c>
      <c r="T60" s="231">
        <v>615</v>
      </c>
      <c r="U60" s="222">
        <f>IF(ISBLANK(T60),"",VLOOKUP(T60,BF_POIDS,2))</f>
        <v>7</v>
      </c>
      <c r="V60" s="225">
        <f t="shared" si="42"/>
        <v>3</v>
      </c>
      <c r="W60" s="226">
        <f t="shared" si="43"/>
        <v>21</v>
      </c>
      <c r="X60" s="227">
        <v>56</v>
      </c>
      <c r="Z60" s="193">
        <f t="shared" si="23"/>
      </c>
      <c r="AA60" s="194">
        <f t="shared" si="24"/>
      </c>
      <c r="AB60" s="194">
        <f t="shared" si="44"/>
      </c>
      <c r="AC60" s="194">
        <f t="shared" si="25"/>
      </c>
      <c r="AD60" s="194">
        <f t="shared" si="26"/>
      </c>
      <c r="AE60" s="194">
        <f t="shared" si="27"/>
      </c>
      <c r="AF60" s="194">
        <f t="shared" si="28"/>
      </c>
      <c r="AG60" s="194">
        <f t="shared" si="29"/>
      </c>
      <c r="AH60" s="194">
        <f t="shared" si="30"/>
      </c>
      <c r="AI60" s="194">
        <f t="shared" si="31"/>
      </c>
      <c r="AJ60" s="194">
        <f t="shared" si="32"/>
      </c>
      <c r="AK60" s="194">
        <f t="shared" si="33"/>
      </c>
      <c r="AL60" s="194">
        <f t="shared" si="34"/>
      </c>
      <c r="AM60" s="194">
        <f t="shared" si="35"/>
      </c>
      <c r="AN60" s="194">
        <f t="shared" si="36"/>
      </c>
      <c r="AO60" s="194">
        <f t="shared" si="37"/>
        <v>21</v>
      </c>
      <c r="AP60" s="194">
        <f t="shared" si="38"/>
      </c>
      <c r="AQ60" s="194">
        <f t="shared" si="39"/>
      </c>
      <c r="AR60" s="194">
        <f t="shared" si="45"/>
      </c>
      <c r="AS60" s="195">
        <f t="shared" si="40"/>
      </c>
    </row>
    <row r="61" spans="1:45" s="295" customFormat="1" ht="15">
      <c r="A61" s="350" t="s">
        <v>669</v>
      </c>
      <c r="B61" s="350" t="s">
        <v>385</v>
      </c>
      <c r="C61" s="350" t="s">
        <v>45</v>
      </c>
      <c r="D61" s="228">
        <v>109</v>
      </c>
      <c r="E61" s="222">
        <f>IF(ISBLANK(D61),"",VLOOKUP(D61,BF_60_m,2))</f>
        <v>13</v>
      </c>
      <c r="F61" s="284"/>
      <c r="G61" s="222">
        <f>IF(ISBLANK(F61),"",VLOOKUP(F61,BF_50_m_H.,2))</f>
      </c>
      <c r="H61" s="285">
        <v>5303</v>
      </c>
      <c r="I61" s="222">
        <f>IF(ISBLANK(H61),"",VLOOKUP(H61,BF_1000_m,2))</f>
        <v>4</v>
      </c>
      <c r="J61" s="230"/>
      <c r="K61" s="221">
        <f t="shared" si="41"/>
      </c>
      <c r="L61" s="231"/>
      <c r="M61" s="222">
        <f>IF(ISBLANK(L61),"",VLOOKUP(L61,BF_LONGUEUR,2))</f>
      </c>
      <c r="N61" s="231"/>
      <c r="O61" s="283">
        <f>IF(ISBLANK(N61),"",VLOOKUP(N61,BF_T.S.,2))</f>
      </c>
      <c r="P61" s="231"/>
      <c r="Q61" s="222">
        <f>IF(ISBLANK(P61),"",VLOOKUP(P61,BF_HAUTEUR,2))</f>
      </c>
      <c r="R61" s="231"/>
      <c r="S61" s="221">
        <f>IF(ISBLANK(R61),"",VLOOKUP(R61,BF_PERCHE,2))</f>
      </c>
      <c r="T61" s="231">
        <v>466</v>
      </c>
      <c r="U61" s="222">
        <f>IF(ISBLANK(T61),"",VLOOKUP(T61,BF_POIDS,2))</f>
        <v>3</v>
      </c>
      <c r="V61" s="225">
        <f t="shared" si="42"/>
        <v>3</v>
      </c>
      <c r="W61" s="226">
        <f t="shared" si="43"/>
        <v>20</v>
      </c>
      <c r="X61" s="227">
        <v>57</v>
      </c>
      <c r="Y61" s="298"/>
      <c r="Z61" s="193">
        <f t="shared" si="23"/>
      </c>
      <c r="AA61" s="194">
        <f t="shared" si="24"/>
      </c>
      <c r="AB61" s="194">
        <f t="shared" si="44"/>
      </c>
      <c r="AC61" s="194">
        <f t="shared" si="25"/>
      </c>
      <c r="AD61" s="194">
        <f t="shared" si="26"/>
      </c>
      <c r="AE61" s="194">
        <f t="shared" si="27"/>
      </c>
      <c r="AF61" s="194">
        <f t="shared" si="28"/>
      </c>
      <c r="AG61" s="194">
        <f t="shared" si="29"/>
      </c>
      <c r="AH61" s="194">
        <f t="shared" si="30"/>
      </c>
      <c r="AI61" s="194">
        <f t="shared" si="31"/>
      </c>
      <c r="AJ61" s="194">
        <f t="shared" si="32"/>
      </c>
      <c r="AK61" s="194">
        <f t="shared" si="33"/>
      </c>
      <c r="AL61" s="194">
        <f t="shared" si="34"/>
      </c>
      <c r="AM61" s="194">
        <f t="shared" si="35"/>
      </c>
      <c r="AN61" s="194">
        <f t="shared" si="36"/>
        <v>20</v>
      </c>
      <c r="AO61" s="194">
        <f t="shared" si="37"/>
      </c>
      <c r="AP61" s="194">
        <f t="shared" si="38"/>
      </c>
      <c r="AQ61" s="194">
        <f t="shared" si="39"/>
      </c>
      <c r="AR61" s="194">
        <f t="shared" si="45"/>
      </c>
      <c r="AS61" s="195">
        <f t="shared" si="40"/>
      </c>
    </row>
    <row r="62" spans="1:45" s="295" customFormat="1" ht="15">
      <c r="A62" s="330" t="s">
        <v>214</v>
      </c>
      <c r="B62" s="330" t="s">
        <v>215</v>
      </c>
      <c r="C62" s="351" t="s">
        <v>46</v>
      </c>
      <c r="D62" s="228">
        <v>121</v>
      </c>
      <c r="E62" s="222">
        <f>IF(ISBLANK(D62),"",VLOOKUP(D62,BF_60_m,2))</f>
        <v>10</v>
      </c>
      <c r="F62" s="284"/>
      <c r="G62" s="222">
        <f>IF(ISBLANK(F62),"",VLOOKUP(F62,BF_50_m_H.,2))</f>
      </c>
      <c r="H62" s="285">
        <v>5091</v>
      </c>
      <c r="I62" s="222">
        <f>IF(ISBLANK(H62),"",VLOOKUP(H62,BF_1000_m,2))</f>
        <v>7</v>
      </c>
      <c r="J62" s="230"/>
      <c r="K62" s="221">
        <f t="shared" si="41"/>
      </c>
      <c r="L62" s="231"/>
      <c r="M62" s="222">
        <f>IF(ISBLANK(L62),"",VLOOKUP(L62,BF_LONGUEUR,2))</f>
      </c>
      <c r="N62" s="231">
        <v>525</v>
      </c>
      <c r="O62" s="283">
        <f>IF(ISBLANK(N62),"",VLOOKUP(N62,BF_T.S.,2))</f>
        <v>2</v>
      </c>
      <c r="P62" s="231"/>
      <c r="Q62" s="222">
        <f>IF(ISBLANK(P62),"",VLOOKUP(P62,BF_HAUTEUR,2))</f>
      </c>
      <c r="R62" s="231"/>
      <c r="S62" s="221">
        <f>IF(ISBLANK(R62),"",VLOOKUP(R62,BF_PERCHE,2))</f>
      </c>
      <c r="T62" s="231"/>
      <c r="U62" s="222">
        <f>IF(ISBLANK(T62),"",VLOOKUP(T62,BF_POIDS,2))</f>
      </c>
      <c r="V62" s="225">
        <f t="shared" si="42"/>
        <v>3</v>
      </c>
      <c r="W62" s="226">
        <f t="shared" si="43"/>
        <v>19</v>
      </c>
      <c r="X62" s="227">
        <v>58</v>
      </c>
      <c r="Z62" s="193">
        <f t="shared" si="23"/>
      </c>
      <c r="AA62" s="194">
        <f t="shared" si="24"/>
      </c>
      <c r="AB62" s="194">
        <f t="shared" si="44"/>
      </c>
      <c r="AC62" s="194">
        <f t="shared" si="25"/>
      </c>
      <c r="AD62" s="194">
        <f t="shared" si="26"/>
      </c>
      <c r="AE62" s="194">
        <f t="shared" si="27"/>
      </c>
      <c r="AF62" s="194">
        <f t="shared" si="28"/>
      </c>
      <c r="AG62" s="194">
        <f t="shared" si="29"/>
      </c>
      <c r="AH62" s="194">
        <f t="shared" si="30"/>
      </c>
      <c r="AI62" s="194">
        <f t="shared" si="31"/>
      </c>
      <c r="AJ62" s="194">
        <f t="shared" si="32"/>
      </c>
      <c r="AK62" s="194">
        <f t="shared" si="33"/>
      </c>
      <c r="AL62" s="194">
        <f t="shared" si="34"/>
      </c>
      <c r="AM62" s="194">
        <f t="shared" si="35"/>
      </c>
      <c r="AN62" s="194">
        <f t="shared" si="36"/>
      </c>
      <c r="AO62" s="194">
        <f t="shared" si="37"/>
      </c>
      <c r="AP62" s="194">
        <f t="shared" si="38"/>
      </c>
      <c r="AQ62" s="194">
        <f t="shared" si="39"/>
        <v>19</v>
      </c>
      <c r="AR62" s="194">
        <f t="shared" si="45"/>
      </c>
      <c r="AS62" s="195">
        <f t="shared" si="40"/>
      </c>
    </row>
    <row r="63" spans="1:45" s="295" customFormat="1" ht="15">
      <c r="A63" s="350" t="s">
        <v>677</v>
      </c>
      <c r="B63" s="350" t="s">
        <v>678</v>
      </c>
      <c r="C63" s="350" t="s">
        <v>61</v>
      </c>
      <c r="D63" s="228"/>
      <c r="E63" s="222">
        <f>IF(ISBLANK(D63),"",VLOOKUP(D63,BF_60_m,2))</f>
      </c>
      <c r="F63" s="284">
        <v>130</v>
      </c>
      <c r="G63" s="222">
        <f>IF(ISBLANK(F63),"",VLOOKUP(F63,BF_50_m_H.,2))</f>
        <v>10</v>
      </c>
      <c r="H63" s="285">
        <v>5039</v>
      </c>
      <c r="I63" s="222">
        <f>IF(ISBLANK(H63),"",VLOOKUP(H63,BF_1000_m,2))</f>
        <v>7</v>
      </c>
      <c r="J63" s="230"/>
      <c r="K63" s="221">
        <f t="shared" si="41"/>
      </c>
      <c r="L63" s="231"/>
      <c r="M63" s="222"/>
      <c r="N63" s="231"/>
      <c r="O63" s="283">
        <f>IF(ISBLANK(N63),"",VLOOKUP(N63,BF_T.S.,2))</f>
      </c>
      <c r="P63" s="231"/>
      <c r="Q63" s="222">
        <f>IF(ISBLANK(P63),"",VLOOKUP(P63,BF_HAUTEUR,2))</f>
      </c>
      <c r="R63" s="231"/>
      <c r="S63" s="221"/>
      <c r="T63" s="231">
        <v>435</v>
      </c>
      <c r="U63" s="222">
        <f>IF(ISBLANK(T63),"",VLOOKUP(T63,BF_POIDS,2))</f>
        <v>2</v>
      </c>
      <c r="V63" s="225">
        <f t="shared" si="42"/>
        <v>3</v>
      </c>
      <c r="W63" s="226">
        <f t="shared" si="43"/>
        <v>19</v>
      </c>
      <c r="X63" s="227">
        <v>58</v>
      </c>
      <c r="Y63" s="90"/>
      <c r="Z63" s="193"/>
      <c r="AA63" s="194"/>
      <c r="AB63" s="194">
        <f t="shared" si="44"/>
      </c>
      <c r="AC63" s="194"/>
      <c r="AD63" s="194"/>
      <c r="AE63" s="194"/>
      <c r="AF63" s="194"/>
      <c r="AG63" s="194"/>
      <c r="AH63" s="194"/>
      <c r="AI63" s="194"/>
      <c r="AJ63" s="194"/>
      <c r="AK63" s="194"/>
      <c r="AL63" s="194"/>
      <c r="AM63" s="194"/>
      <c r="AN63" s="194"/>
      <c r="AO63" s="194"/>
      <c r="AP63" s="194"/>
      <c r="AQ63" s="194"/>
      <c r="AR63" s="194">
        <f t="shared" si="45"/>
        <v>19</v>
      </c>
      <c r="AS63" s="195"/>
    </row>
    <row r="64" spans="1:45" s="295" customFormat="1" ht="15">
      <c r="A64" s="330" t="s">
        <v>350</v>
      </c>
      <c r="B64" s="330" t="s">
        <v>135</v>
      </c>
      <c r="C64" s="351" t="s">
        <v>46</v>
      </c>
      <c r="D64" s="228">
        <v>102</v>
      </c>
      <c r="E64" s="222">
        <f>IF(ISBLANK(D64),"",VLOOKUP(D64,BF_60_m,2))</f>
        <v>15</v>
      </c>
      <c r="F64" s="284"/>
      <c r="G64" s="222">
        <f>IF(ISBLANK(F64),"",VLOOKUP(F64,BF_50_m_H.,2))</f>
      </c>
      <c r="H64" s="285"/>
      <c r="I64" s="222">
        <f>IF(ISBLANK(H64),"",VLOOKUP(H64,BF_1000_m,2))</f>
      </c>
      <c r="J64" s="230"/>
      <c r="K64" s="221">
        <f t="shared" si="41"/>
      </c>
      <c r="L64" s="231"/>
      <c r="M64" s="222">
        <f>IF(ISBLANK(L64),"",VLOOKUP(L64,BF_LONGUEUR,2))</f>
      </c>
      <c r="N64" s="231">
        <v>535</v>
      </c>
      <c r="O64" s="283">
        <f>IF(ISBLANK(N64),"",VLOOKUP(N64,BF_T.S.,2))</f>
        <v>2</v>
      </c>
      <c r="P64" s="231"/>
      <c r="Q64" s="222">
        <f>IF(ISBLANK(P64),"",VLOOKUP(P64,BF_HAUTEUR,2))</f>
      </c>
      <c r="R64" s="231"/>
      <c r="S64" s="221">
        <f>IF(ISBLANK(R64),"",VLOOKUP(R64,BF_PERCHE,2))</f>
      </c>
      <c r="T64" s="231"/>
      <c r="U64" s="222">
        <f>IF(ISBLANK(T64),"",VLOOKUP(T64,BF_POIDS,2))</f>
      </c>
      <c r="V64" s="225">
        <f t="shared" si="42"/>
        <v>2</v>
      </c>
      <c r="W64" s="226">
        <f t="shared" si="43"/>
        <v>17</v>
      </c>
      <c r="X64" s="227">
        <v>60</v>
      </c>
      <c r="Z64" s="193">
        <f>IF($Z$3&lt;&gt;(C64),"",W64)</f>
      </c>
      <c r="AA64" s="194">
        <f>IF($AA$3&lt;&gt;(C64),"",W64)</f>
      </c>
      <c r="AB64" s="194">
        <f t="shared" si="44"/>
      </c>
      <c r="AC64" s="194">
        <f>IF($AC$3&lt;&gt;(C64),"",W64)</f>
      </c>
      <c r="AD64" s="194">
        <f>IF($AD$3&lt;&gt;(C64),"",W64)</f>
      </c>
      <c r="AE64" s="194">
        <f>IF($AE$3&lt;&gt;(C64),"",W64)</f>
      </c>
      <c r="AF64" s="194">
        <f>IF($AF$3&lt;&gt;(C64),"",W64)</f>
      </c>
      <c r="AG64" s="194">
        <f>IF($AG$3&lt;&gt;(C64),"",W64)</f>
      </c>
      <c r="AH64" s="194">
        <f>IF($AH$3&lt;&gt;(C64),"",W64)</f>
      </c>
      <c r="AI64" s="194">
        <f>IF($AI$3&lt;&gt;(C64),"",W64)</f>
      </c>
      <c r="AJ64" s="194">
        <f>IF($AJ$3&lt;&gt;(C64),"",W64)</f>
      </c>
      <c r="AK64" s="194">
        <f>IF($AK$3&lt;&gt;(C64),"",W64)</f>
      </c>
      <c r="AL64" s="194">
        <f>IF($AL$3&lt;&gt;(C64),"",W64)</f>
      </c>
      <c r="AM64" s="194">
        <f>IF($AM$3&lt;&gt;(C64),"",W64)</f>
      </c>
      <c r="AN64" s="194">
        <f>IF($AN$3&lt;&gt;(C64),"",W64)</f>
      </c>
      <c r="AO64" s="194">
        <f>IF($AO$3&lt;&gt;(C64),"",W64)</f>
      </c>
      <c r="AP64" s="194">
        <f>IF($AP$3&lt;&gt;(C64),"",W64)</f>
      </c>
      <c r="AQ64" s="194">
        <f>IF($AQ$3&lt;&gt;(C64),"",W64)</f>
        <v>17</v>
      </c>
      <c r="AR64" s="194">
        <f t="shared" si="45"/>
      </c>
      <c r="AS64" s="195">
        <f>IF($AS$3&lt;&gt;(C64),"",W64)</f>
      </c>
    </row>
    <row r="65" spans="1:45" s="295" customFormat="1" ht="15">
      <c r="A65" s="350" t="s">
        <v>168</v>
      </c>
      <c r="B65" s="350" t="s">
        <v>674</v>
      </c>
      <c r="C65" s="350" t="s">
        <v>78</v>
      </c>
      <c r="D65" s="228">
        <v>120</v>
      </c>
      <c r="E65" s="222">
        <f>IF(ISBLANK(D65),"",VLOOKUP(D65,BF_60_m,2))</f>
        <v>10</v>
      </c>
      <c r="F65" s="284"/>
      <c r="G65" s="222">
        <f>IF(ISBLANK(F65),"",VLOOKUP(F65,BF_50_m_H.,2))</f>
      </c>
      <c r="H65" s="285">
        <v>6068</v>
      </c>
      <c r="I65" s="222">
        <f>IF(ISBLANK(H65),"",VLOOKUP(H65,BF_1000_m,2))</f>
        <v>1</v>
      </c>
      <c r="J65" s="230"/>
      <c r="K65" s="221">
        <f t="shared" si="41"/>
      </c>
      <c r="L65" s="231"/>
      <c r="M65" s="222">
        <f>IF(ISBLANK(L65),"",VLOOKUP(L65,BF_LONGUEUR,2))</f>
      </c>
      <c r="N65" s="231" t="s">
        <v>660</v>
      </c>
      <c r="O65" s="283">
        <v>1</v>
      </c>
      <c r="P65" s="231"/>
      <c r="Q65" s="222">
        <f>IF(ISBLANK(P65),"",VLOOKUP(P65,BF_HAUTEUR,2))</f>
      </c>
      <c r="R65" s="231"/>
      <c r="S65" s="221">
        <f>IF(ISBLANK(R65),"",VLOOKUP(R65,BF_PERCHE,2))</f>
      </c>
      <c r="T65" s="231"/>
      <c r="U65" s="222">
        <f>IF(ISBLANK(T65),"",VLOOKUP(T65,BF_POIDS,2))</f>
      </c>
      <c r="V65" s="225">
        <f t="shared" si="42"/>
        <v>3</v>
      </c>
      <c r="W65" s="226">
        <f t="shared" si="43"/>
        <v>12</v>
      </c>
      <c r="X65" s="227">
        <v>61</v>
      </c>
      <c r="Y65" s="90"/>
      <c r="Z65" s="193"/>
      <c r="AA65" s="194"/>
      <c r="AB65" s="194">
        <f t="shared" si="44"/>
      </c>
      <c r="AC65" s="194"/>
      <c r="AD65" s="194"/>
      <c r="AE65" s="194"/>
      <c r="AF65" s="194"/>
      <c r="AG65" s="194"/>
      <c r="AH65" s="194"/>
      <c r="AI65" s="194"/>
      <c r="AJ65" s="194"/>
      <c r="AK65" s="194"/>
      <c r="AL65" s="194"/>
      <c r="AM65" s="194"/>
      <c r="AN65" s="194"/>
      <c r="AO65" s="194"/>
      <c r="AP65" s="194"/>
      <c r="AQ65" s="194"/>
      <c r="AR65" s="194">
        <f t="shared" si="45"/>
      </c>
      <c r="AS65" s="195"/>
    </row>
    <row r="66" spans="1:45" s="295" customFormat="1" ht="15">
      <c r="A66" s="350" t="s">
        <v>673</v>
      </c>
      <c r="B66" s="350" t="s">
        <v>591</v>
      </c>
      <c r="C66" s="350" t="s">
        <v>78</v>
      </c>
      <c r="D66" s="228"/>
      <c r="E66" s="222">
        <f>IF(ISBLANK(D66),"",VLOOKUP(D66,BF_60_m,2))</f>
      </c>
      <c r="F66" s="284">
        <v>131</v>
      </c>
      <c r="G66" s="222">
        <f>IF(ISBLANK(F66),"",VLOOKUP(F66,BF_50_m_H.,2))</f>
        <v>10</v>
      </c>
      <c r="H66" s="285">
        <v>6150</v>
      </c>
      <c r="I66" s="222">
        <f>IF(ISBLANK(H66),"",VLOOKUP(H66,BF_1000_m,2))</f>
        <v>1</v>
      </c>
      <c r="J66" s="230"/>
      <c r="K66" s="221">
        <f t="shared" si="41"/>
      </c>
      <c r="L66" s="231"/>
      <c r="M66" s="222">
        <f>IF(ISBLANK(L66),"",VLOOKUP(L66,BF_LONGUEUR,2))</f>
      </c>
      <c r="N66" s="231"/>
      <c r="O66" s="283">
        <f>IF(ISBLANK(N66),"",VLOOKUP(N66,BF_T.S.,2))</f>
      </c>
      <c r="P66" s="231" t="s">
        <v>660</v>
      </c>
      <c r="Q66" s="222">
        <v>1</v>
      </c>
      <c r="R66" s="231"/>
      <c r="S66" s="221">
        <f>IF(ISBLANK(R66),"",VLOOKUP(R66,BF_PERCHE,2))</f>
      </c>
      <c r="T66" s="231"/>
      <c r="U66" s="222">
        <f>IF(ISBLANK(T66),"",VLOOKUP(T66,BF_POIDS,2))</f>
      </c>
      <c r="V66" s="225">
        <f t="shared" si="42"/>
        <v>3</v>
      </c>
      <c r="W66" s="226">
        <f t="shared" si="43"/>
        <v>12</v>
      </c>
      <c r="X66" s="227">
        <v>61</v>
      </c>
      <c r="Y66" s="90"/>
      <c r="Z66" s="193">
        <f>IF($Z$3&lt;&gt;(C66),"",W66)</f>
      </c>
      <c r="AA66" s="194">
        <f>IF($AA$3&lt;&gt;(C66),"",W66)</f>
      </c>
      <c r="AB66" s="194">
        <f t="shared" si="44"/>
      </c>
      <c r="AC66" s="194">
        <f>IF($AC$3&lt;&gt;(C66),"",W66)</f>
      </c>
      <c r="AD66" s="194">
        <f>IF($AD$3&lt;&gt;(C66),"",W66)</f>
      </c>
      <c r="AE66" s="194">
        <f>IF($AE$3&lt;&gt;(C66),"",W66)</f>
      </c>
      <c r="AF66" s="194">
        <f>IF($AF$3&lt;&gt;(C66),"",W66)</f>
      </c>
      <c r="AG66" s="194">
        <f>IF($AG$3&lt;&gt;(C66),"",W66)</f>
      </c>
      <c r="AH66" s="194">
        <f>IF($AH$3&lt;&gt;(C66),"",W66)</f>
      </c>
      <c r="AI66" s="194">
        <f>IF($AI$3&lt;&gt;(C66),"",W66)</f>
      </c>
      <c r="AJ66" s="194">
        <f>IF($AJ$3&lt;&gt;(C66),"",W66)</f>
      </c>
      <c r="AK66" s="194">
        <f>IF($AK$3&lt;&gt;(C66),"",W66)</f>
        <v>12</v>
      </c>
      <c r="AL66" s="194">
        <f>IF($AL$3&lt;&gt;(C66),"",W66)</f>
      </c>
      <c r="AM66" s="194">
        <f>IF($AM$3&lt;&gt;(C66),"",W66)</f>
      </c>
      <c r="AN66" s="194">
        <f>IF($AN$3&lt;&gt;(C66),"",W66)</f>
      </c>
      <c r="AO66" s="194">
        <f>IF($AO$3&lt;&gt;(C66),"",W66)</f>
      </c>
      <c r="AP66" s="194">
        <f>IF($AP$3&lt;&gt;(C66),"",W66)</f>
      </c>
      <c r="AQ66" s="194">
        <f>IF($AQ$3&lt;&gt;(C66),"",W66)</f>
      </c>
      <c r="AR66" s="194">
        <f t="shared" si="45"/>
      </c>
      <c r="AS66" s="195">
        <f>IF($AS$3&lt;&gt;(C66),"",W66)</f>
      </c>
    </row>
    <row r="67" spans="1:45" s="295" customFormat="1" ht="15">
      <c r="A67" s="350" t="s">
        <v>430</v>
      </c>
      <c r="B67" s="350" t="s">
        <v>431</v>
      </c>
      <c r="C67" s="350" t="s">
        <v>150</v>
      </c>
      <c r="D67" s="228" t="s">
        <v>676</v>
      </c>
      <c r="E67" s="222" t="str">
        <f>IF(ISBLANK(D67),"",VLOOKUP(D67,BF_60_m,2))</f>
        <v>PTS</v>
      </c>
      <c r="F67" s="284" t="s">
        <v>676</v>
      </c>
      <c r="G67" s="222" t="str">
        <f>IF(ISBLANK(F67),"",VLOOKUP(F67,BF_50_m_H.,2))</f>
        <v>PTS</v>
      </c>
      <c r="H67" s="285"/>
      <c r="I67" s="222">
        <f>IF(ISBLANK(H67),"",VLOOKUP(H67,BF_1000_m,2))</f>
      </c>
      <c r="J67" s="230"/>
      <c r="K67" s="221">
        <f t="shared" si="41"/>
      </c>
      <c r="L67" s="231"/>
      <c r="M67" s="222">
        <f>IF(ISBLANK(L67),"",VLOOKUP(L67,BF_LONGUEUR,2))</f>
      </c>
      <c r="N67" s="231">
        <v>767</v>
      </c>
      <c r="O67" s="283">
        <f>IF(ISBLANK(N67),"",VLOOKUP(N67,BF_T.S.,2))</f>
        <v>12</v>
      </c>
      <c r="P67" s="231"/>
      <c r="Q67" s="222">
        <f>IF(ISBLANK(P67),"",VLOOKUP(P67,BF_HAUTEUR,2))</f>
      </c>
      <c r="R67" s="231"/>
      <c r="S67" s="221">
        <f>IF(ISBLANK(R67),"",VLOOKUP(R67,BF_PERCHE,2))</f>
      </c>
      <c r="T67" s="231"/>
      <c r="U67" s="222">
        <f>IF(ISBLANK(T67),"",VLOOKUP(T67,BF_POIDS,2))</f>
      </c>
      <c r="V67" s="225">
        <f t="shared" si="42"/>
        <v>3</v>
      </c>
      <c r="W67" s="226">
        <f t="shared" si="43"/>
        <v>12</v>
      </c>
      <c r="X67" s="227">
        <v>61</v>
      </c>
      <c r="Y67" s="90"/>
      <c r="Z67" s="193">
        <f>IF($Z$3&lt;&gt;(C67),"",W67)</f>
      </c>
      <c r="AA67" s="194">
        <f>IF($AA$3&lt;&gt;(C67),"",W67)</f>
      </c>
      <c r="AB67" s="194">
        <f t="shared" si="44"/>
      </c>
      <c r="AC67" s="194">
        <f>IF($AC$3&lt;&gt;(C67),"",W67)</f>
      </c>
      <c r="AD67" s="194">
        <f>IF($AD$3&lt;&gt;(C67),"",W67)</f>
      </c>
      <c r="AE67" s="194">
        <f>IF($AE$3&lt;&gt;(C67),"",W67)</f>
      </c>
      <c r="AF67" s="194">
        <f>IF($AF$3&lt;&gt;(C67),"",W67)</f>
      </c>
      <c r="AG67" s="194">
        <f>IF($AG$3&lt;&gt;(C67),"",W67)</f>
        <v>12</v>
      </c>
      <c r="AH67" s="194">
        <f>IF($AH$3&lt;&gt;(C67),"",W67)</f>
      </c>
      <c r="AI67" s="194">
        <f>IF($AI$3&lt;&gt;(C67),"",W67)</f>
      </c>
      <c r="AJ67" s="194">
        <f>IF($AJ$3&lt;&gt;(C67),"",W67)</f>
      </c>
      <c r="AK67" s="194">
        <f>IF($AK$3&lt;&gt;(C67),"",W67)</f>
      </c>
      <c r="AL67" s="194">
        <f>IF($AL$3&lt;&gt;(C67),"",W67)</f>
      </c>
      <c r="AM67" s="194">
        <f>IF($AM$3&lt;&gt;(C67),"",W67)</f>
      </c>
      <c r="AN67" s="194">
        <f>IF($AN$3&lt;&gt;(C67),"",W67)</f>
      </c>
      <c r="AO67" s="194">
        <f>IF($AO$3&lt;&gt;(C67),"",W67)</f>
      </c>
      <c r="AP67" s="194">
        <f>IF($AP$3&lt;&gt;(C67),"",W67)</f>
      </c>
      <c r="AQ67" s="194">
        <f>IF($AQ$3&lt;&gt;(C67),"",W67)</f>
      </c>
      <c r="AR67" s="194">
        <f t="shared" si="45"/>
      </c>
      <c r="AS67" s="195">
        <f>IF($AS$3&lt;&gt;(C67),"",W67)</f>
      </c>
    </row>
    <row r="68" spans="1:45" s="295" customFormat="1" ht="15">
      <c r="A68" s="332" t="s">
        <v>315</v>
      </c>
      <c r="B68" s="332" t="s">
        <v>345</v>
      </c>
      <c r="C68" s="351" t="s">
        <v>46</v>
      </c>
      <c r="D68" s="228"/>
      <c r="E68" s="222">
        <f>IF(ISBLANK(D68),"",VLOOKUP(D68,BF_60_m,2))</f>
      </c>
      <c r="F68" s="284"/>
      <c r="G68" s="222">
        <f>IF(ISBLANK(F68),"",VLOOKUP(F68,BF_50_m_H.,2))</f>
      </c>
      <c r="H68" s="285"/>
      <c r="I68" s="222">
        <f>IF(ISBLANK(H68),"",VLOOKUP(H68,BF_1000_m,2))</f>
      </c>
      <c r="J68" s="230"/>
      <c r="K68" s="221">
        <f t="shared" si="41"/>
      </c>
      <c r="L68" s="231"/>
      <c r="M68" s="222">
        <f>IF(ISBLANK(L68),"",VLOOKUP(L68,BF_LONGUEUR,2))</f>
      </c>
      <c r="N68" s="231">
        <v>592</v>
      </c>
      <c r="O68" s="283">
        <f>IF(ISBLANK(N68),"",VLOOKUP(N68,BF_T.S.,2))</f>
        <v>4</v>
      </c>
      <c r="P68" s="231"/>
      <c r="Q68" s="222">
        <f>IF(ISBLANK(P68),"",VLOOKUP(P68,BF_HAUTEUR,2))</f>
      </c>
      <c r="R68" s="231"/>
      <c r="S68" s="221">
        <f>IF(ISBLANK(R68),"",VLOOKUP(R68,BF_PERCHE,2))</f>
      </c>
      <c r="T68" s="231"/>
      <c r="U68" s="222">
        <f>IF(ISBLANK(T68),"",VLOOKUP(T68,BF_POIDS,2))</f>
      </c>
      <c r="V68" s="225">
        <f t="shared" si="42"/>
        <v>1</v>
      </c>
      <c r="W68" s="226">
        <f t="shared" si="43"/>
        <v>4</v>
      </c>
      <c r="X68" s="227">
        <v>64</v>
      </c>
      <c r="Z68" s="193">
        <f>IF($Z$3&lt;&gt;(C68),"",W68)</f>
      </c>
      <c r="AA68" s="194">
        <f>IF($AA$3&lt;&gt;(C68),"",W68)</f>
      </c>
      <c r="AB68" s="194">
        <f t="shared" si="44"/>
      </c>
      <c r="AC68" s="194">
        <f>IF($AC$3&lt;&gt;(C68),"",W68)</f>
      </c>
      <c r="AD68" s="194">
        <f>IF($AD$3&lt;&gt;(C68),"",W68)</f>
      </c>
      <c r="AE68" s="194">
        <f>IF($AE$3&lt;&gt;(C68),"",W68)</f>
      </c>
      <c r="AF68" s="194">
        <f>IF($AF$3&lt;&gt;(C68),"",W68)</f>
      </c>
      <c r="AG68" s="194">
        <f>IF($AG$3&lt;&gt;(C68),"",W68)</f>
      </c>
      <c r="AH68" s="194">
        <f>IF($AH$3&lt;&gt;(C68),"",W68)</f>
      </c>
      <c r="AI68" s="194">
        <f>IF($AI$3&lt;&gt;(C68),"",W68)</f>
      </c>
      <c r="AJ68" s="194">
        <f>IF($AJ$3&lt;&gt;(C68),"",W68)</f>
      </c>
      <c r="AK68" s="194">
        <f>IF($AK$3&lt;&gt;(C68),"",W68)</f>
      </c>
      <c r="AL68" s="194">
        <f>IF($AL$3&lt;&gt;(C68),"",W68)</f>
      </c>
      <c r="AM68" s="194">
        <f>IF($AM$3&lt;&gt;(C68),"",W68)</f>
      </c>
      <c r="AN68" s="194">
        <f>IF($AN$3&lt;&gt;(C68),"",W68)</f>
      </c>
      <c r="AO68" s="194">
        <f>IF($AO$3&lt;&gt;(C68),"",W68)</f>
      </c>
      <c r="AP68" s="194">
        <f>IF($AP$3&lt;&gt;(C68),"",W68)</f>
      </c>
      <c r="AQ68" s="194">
        <f>IF($AQ$3&lt;&gt;(C68),"",W68)</f>
        <v>4</v>
      </c>
      <c r="AR68" s="194">
        <f t="shared" si="45"/>
      </c>
      <c r="AS68" s="195">
        <f>IF($AS$3&lt;&gt;(C68),"",W68)</f>
      </c>
    </row>
    <row r="69" spans="1:44" ht="15">
      <c r="A69" s="121"/>
      <c r="B69" s="121"/>
      <c r="C69" s="122"/>
      <c r="D69" s="123"/>
      <c r="E69" s="97"/>
      <c r="F69" s="124"/>
      <c r="G69" s="97"/>
      <c r="H69" s="125"/>
      <c r="I69" s="97"/>
      <c r="J69" s="126"/>
      <c r="K69" s="97"/>
      <c r="L69" s="127"/>
      <c r="M69" s="97"/>
      <c r="N69" s="127"/>
      <c r="O69" s="97"/>
      <c r="P69" s="127"/>
      <c r="Q69" s="97"/>
      <c r="R69" s="127"/>
      <c r="S69" s="97"/>
      <c r="T69" s="127"/>
      <c r="W69" s="97"/>
      <c r="X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</row>
    <row r="70" spans="10:45" ht="15.75">
      <c r="J70" s="128"/>
      <c r="Y70" s="81" t="s">
        <v>1</v>
      </c>
      <c r="Z70" s="81">
        <f aca="true" t="shared" si="46" ref="Z70:AS70">SUM(Z3:Z68)</f>
        <v>0</v>
      </c>
      <c r="AA70" s="81">
        <f t="shared" si="46"/>
        <v>212</v>
      </c>
      <c r="AB70" s="81">
        <f t="shared" si="46"/>
        <v>0</v>
      </c>
      <c r="AC70" s="81">
        <f t="shared" si="46"/>
        <v>0</v>
      </c>
      <c r="AD70" s="81">
        <f t="shared" si="46"/>
        <v>220</v>
      </c>
      <c r="AE70" s="81">
        <f t="shared" si="46"/>
        <v>79</v>
      </c>
      <c r="AF70" s="81">
        <f t="shared" si="46"/>
        <v>0</v>
      </c>
      <c r="AG70" s="81">
        <f t="shared" si="46"/>
        <v>12</v>
      </c>
      <c r="AH70" s="81">
        <f t="shared" si="46"/>
        <v>0</v>
      </c>
      <c r="AI70" s="81">
        <f t="shared" si="46"/>
        <v>0</v>
      </c>
      <c r="AJ70" s="81">
        <f t="shared" si="46"/>
        <v>134</v>
      </c>
      <c r="AK70" s="81">
        <f t="shared" si="46"/>
        <v>103</v>
      </c>
      <c r="AL70" s="81">
        <f t="shared" si="46"/>
        <v>134</v>
      </c>
      <c r="AM70" s="81">
        <f t="shared" si="46"/>
        <v>35</v>
      </c>
      <c r="AN70" s="81">
        <f t="shared" si="46"/>
        <v>91</v>
      </c>
      <c r="AO70" s="81">
        <f t="shared" si="46"/>
        <v>456</v>
      </c>
      <c r="AP70" s="81">
        <f t="shared" si="46"/>
        <v>0</v>
      </c>
      <c r="AQ70" s="81">
        <f t="shared" si="46"/>
        <v>582</v>
      </c>
      <c r="AR70" s="81">
        <f t="shared" si="46"/>
        <v>19</v>
      </c>
      <c r="AS70" s="81">
        <f t="shared" si="46"/>
        <v>0</v>
      </c>
    </row>
    <row r="71" spans="1:10" ht="15">
      <c r="A71" s="99"/>
      <c r="J71" s="128"/>
    </row>
    <row r="72" spans="10:45" ht="15.75">
      <c r="J72" s="128"/>
      <c r="Y72" s="81" t="s">
        <v>60</v>
      </c>
      <c r="Z72" s="81">
        <f>COUNTIF($C$5:$C68,Z3)</f>
        <v>0</v>
      </c>
      <c r="AA72" s="81">
        <f>COUNTIF($C$5:$C68,AA3)</f>
        <v>7</v>
      </c>
      <c r="AB72" s="81">
        <f>COUNTIF($C$5:$C68,AB3)</f>
        <v>0</v>
      </c>
      <c r="AC72" s="81">
        <f>COUNTIF($C$5:$C68,AC3)</f>
        <v>0</v>
      </c>
      <c r="AD72" s="81">
        <f>COUNTIF($C$5:$C68,AD3)</f>
        <v>6</v>
      </c>
      <c r="AE72" s="81">
        <f>COUNTIF($C$5:$C68,AE3)</f>
        <v>2</v>
      </c>
      <c r="AF72" s="81">
        <f>COUNTIF($C$5:$C68,AF3)</f>
        <v>0</v>
      </c>
      <c r="AG72" s="81">
        <f>COUNTIF($C$5:$C68,AG3)</f>
        <v>1</v>
      </c>
      <c r="AH72" s="81">
        <f>COUNTIF($C$5:$C68,AH3)</f>
        <v>0</v>
      </c>
      <c r="AI72" s="81">
        <f>COUNTIF($C$5:$C68,AI3)</f>
        <v>0</v>
      </c>
      <c r="AJ72" s="81">
        <f>COUNTIF($C$5:$C68,AJ3)</f>
        <v>4</v>
      </c>
      <c r="AK72" s="81">
        <f>COUNTIF($C$5:$C68,AK3)</f>
        <v>6</v>
      </c>
      <c r="AL72" s="81">
        <f>COUNTIF($C$5:$C68,AL3)</f>
        <v>3</v>
      </c>
      <c r="AM72" s="81">
        <f>COUNTIF($C$5:$C68,AM3)</f>
        <v>1</v>
      </c>
      <c r="AN72" s="81">
        <f>COUNTIF($C$5:$C68,AN3)</f>
        <v>3</v>
      </c>
      <c r="AO72" s="81">
        <f>COUNTIF($C$5:$C68,AO3)</f>
        <v>12</v>
      </c>
      <c r="AP72" s="81">
        <f>COUNTIF($C$5:$C68,AP3)</f>
        <v>0</v>
      </c>
      <c r="AQ72" s="81">
        <f>COUNTIF($C$5:$C68,AQ3)</f>
        <v>18</v>
      </c>
      <c r="AR72" s="81">
        <f>COUNTIF($C$5:$C68,AR3)</f>
        <v>1</v>
      </c>
      <c r="AS72" s="81">
        <f>COUNTIF($C$5:$C68,AS3)</f>
        <v>0</v>
      </c>
    </row>
    <row r="73" ht="15">
      <c r="J73" s="128"/>
    </row>
    <row r="74" spans="10:45" ht="15.75">
      <c r="J74" s="128"/>
      <c r="Y74" s="81" t="s">
        <v>85</v>
      </c>
      <c r="Z74" s="81"/>
      <c r="AA74" s="81">
        <v>4</v>
      </c>
      <c r="AB74" s="81"/>
      <c r="AC74" s="81"/>
      <c r="AD74" s="81">
        <v>3</v>
      </c>
      <c r="AE74" s="81">
        <v>9</v>
      </c>
      <c r="AF74" s="81"/>
      <c r="AG74" s="81">
        <v>12</v>
      </c>
      <c r="AH74" s="81"/>
      <c r="AI74" s="81"/>
      <c r="AJ74" s="81">
        <v>5</v>
      </c>
      <c r="AK74" s="81">
        <v>7</v>
      </c>
      <c r="AL74" s="81">
        <v>5</v>
      </c>
      <c r="AM74" s="81">
        <v>10</v>
      </c>
      <c r="AN74" s="81">
        <v>8</v>
      </c>
      <c r="AO74" s="81">
        <v>2</v>
      </c>
      <c r="AP74" s="81"/>
      <c r="AQ74" s="81">
        <v>1</v>
      </c>
      <c r="AR74" s="81">
        <v>11</v>
      </c>
      <c r="AS74" s="81"/>
    </row>
  </sheetData>
  <sheetProtection selectLockedCells="1" selectUnlockedCells="1"/>
  <autoFilter ref="A4:AS68"/>
  <mergeCells count="36">
    <mergeCell ref="A1:X1"/>
    <mergeCell ref="A3:A4"/>
    <mergeCell ref="B3:B4"/>
    <mergeCell ref="C3:C4"/>
    <mergeCell ref="D3:E3"/>
    <mergeCell ref="F3:G3"/>
    <mergeCell ref="P3:Q3"/>
    <mergeCell ref="R3:S3"/>
    <mergeCell ref="T3:U3"/>
    <mergeCell ref="H3:I3"/>
    <mergeCell ref="L3:M3"/>
    <mergeCell ref="N3:O3"/>
    <mergeCell ref="AE3:AE4"/>
    <mergeCell ref="AF3:AF4"/>
    <mergeCell ref="AG3:AG4"/>
    <mergeCell ref="AB3:AB4"/>
    <mergeCell ref="AI3:AI4"/>
    <mergeCell ref="AC3:AC4"/>
    <mergeCell ref="A2:X2"/>
    <mergeCell ref="AO3:AO4"/>
    <mergeCell ref="AP3:AP4"/>
    <mergeCell ref="W3:W4"/>
    <mergeCell ref="X3:X4"/>
    <mergeCell ref="Z3:Z4"/>
    <mergeCell ref="AA3:AA4"/>
    <mergeCell ref="J3:K3"/>
    <mergeCell ref="AN3:AN4"/>
    <mergeCell ref="AD3:AD4"/>
    <mergeCell ref="AQ3:AQ4"/>
    <mergeCell ref="AR3:AR4"/>
    <mergeCell ref="AS3:AS4"/>
    <mergeCell ref="AJ3:AJ4"/>
    <mergeCell ref="AK3:AK4"/>
    <mergeCell ref="AL3:AL4"/>
    <mergeCell ref="AM3:AM4"/>
    <mergeCell ref="AH3:AH4"/>
  </mergeCells>
  <printOptions horizontalCentered="1"/>
  <pageMargins left="0.19652777777777777" right="0.19652777777777777" top="1.1416666666666666" bottom="0.7875" header="0.5118055555555555" footer="0.5118055555555555"/>
  <pageSetup fitToHeight="10" fitToWidth="1" horizontalDpi="300" verticalDpi="300" orientation="portrait" paperSize="9" scale="33" r:id="rId1"/>
  <headerFooter alignWithMargins="0">
    <oddHeader>&amp;L&amp;"Times New Roman,Gras"FSGT Ile de France &amp;C&amp;"Times New Roman,Gras"&amp;14CHALLENGE  GUIMIER JEUNES
1er tour</oddHeader>
    <oddFooter>&amp;CPage &amp;P de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S51"/>
  <sheetViews>
    <sheetView showZeros="0" zoomScale="75" zoomScaleNormal="75" zoomScalePageLayoutView="0" workbookViewId="0" topLeftCell="A1">
      <pane xSplit="3" ySplit="4" topLeftCell="D5" activePane="bottomRight" state="frozen"/>
      <selection pane="topLeft" activeCell="A1" sqref="A1"/>
      <selection pane="topRight" activeCell="F1" sqref="F1"/>
      <selection pane="bottomLeft" activeCell="A7" sqref="A7"/>
      <selection pane="bottomRight" activeCell="B30" sqref="B30"/>
    </sheetView>
  </sheetViews>
  <sheetFormatPr defaultColWidth="11.00390625" defaultRowHeight="15.75"/>
  <cols>
    <col min="1" max="1" width="17.00390625" style="138" bestFit="1" customWidth="1"/>
    <col min="2" max="2" width="15.25390625" style="138" bestFit="1" customWidth="1"/>
    <col min="3" max="3" width="6.625" style="138" bestFit="1" customWidth="1"/>
    <col min="4" max="4" width="10.25390625" style="118" bestFit="1" customWidth="1"/>
    <col min="5" max="5" width="9.00390625" style="85" bestFit="1" customWidth="1"/>
    <col min="6" max="6" width="10.25390625" style="118" bestFit="1" customWidth="1"/>
    <col min="7" max="7" width="9.00390625" style="85" bestFit="1" customWidth="1"/>
    <col min="8" max="8" width="10.25390625" style="119" hidden="1" customWidth="1"/>
    <col min="9" max="9" width="9.00390625" style="85" hidden="1" customWidth="1"/>
    <col min="10" max="10" width="10.25390625" style="119" bestFit="1" customWidth="1"/>
    <col min="11" max="11" width="9.00390625" style="85" bestFit="1" customWidth="1"/>
    <col min="12" max="12" width="10.25390625" style="120" hidden="1" customWidth="1"/>
    <col min="13" max="13" width="9.00390625" style="85" hidden="1" customWidth="1"/>
    <col min="14" max="14" width="10.25390625" style="120" bestFit="1" customWidth="1"/>
    <col min="15" max="15" width="9.00390625" style="85" bestFit="1" customWidth="1"/>
    <col min="16" max="16" width="10.25390625" style="120" bestFit="1" customWidth="1"/>
    <col min="17" max="17" width="9.00390625" style="85" bestFit="1" customWidth="1"/>
    <col min="18" max="18" width="10.25390625" style="120" hidden="1" customWidth="1"/>
    <col min="19" max="19" width="9.00390625" style="85" hidden="1" customWidth="1"/>
    <col min="20" max="20" width="10.25390625" style="120" bestFit="1" customWidth="1"/>
    <col min="21" max="21" width="9.00390625" style="85" bestFit="1" customWidth="1"/>
    <col min="22" max="22" width="5.125" style="84" bestFit="1" customWidth="1"/>
    <col min="23" max="23" width="7.50390625" style="85" bestFit="1" customWidth="1"/>
    <col min="24" max="24" width="7.25390625" style="85" bestFit="1" customWidth="1"/>
    <col min="25" max="25" width="10.75390625" style="85" bestFit="1" customWidth="1"/>
    <col min="26" max="26" width="3.75390625" style="85" bestFit="1" customWidth="1"/>
    <col min="27" max="27" width="6.75390625" style="85" bestFit="1" customWidth="1"/>
    <col min="28" max="28" width="5.25390625" style="85" bestFit="1" customWidth="1"/>
    <col min="29" max="29" width="5.50390625" style="85" bestFit="1" customWidth="1"/>
    <col min="30" max="30" width="6.50390625" style="85" bestFit="1" customWidth="1"/>
    <col min="31" max="31" width="6.625" style="85" bestFit="1" customWidth="1"/>
    <col min="32" max="32" width="5.25390625" style="85" bestFit="1" customWidth="1"/>
    <col min="33" max="33" width="7.00390625" style="85" bestFit="1" customWidth="1"/>
    <col min="34" max="34" width="7.25390625" style="85" bestFit="1" customWidth="1"/>
    <col min="35" max="35" width="5.125" style="85" bestFit="1" customWidth="1"/>
    <col min="36" max="36" width="6.125" style="85" bestFit="1" customWidth="1"/>
    <col min="37" max="37" width="4.50390625" style="85" bestFit="1" customWidth="1"/>
    <col min="38" max="38" width="4.625" style="85" bestFit="1" customWidth="1"/>
    <col min="39" max="39" width="7.75390625" style="85" bestFit="1" customWidth="1"/>
    <col min="40" max="40" width="6.125" style="85" bestFit="1" customWidth="1"/>
    <col min="41" max="41" width="5.00390625" style="85" bestFit="1" customWidth="1"/>
    <col min="42" max="42" width="4.25390625" style="85" bestFit="1" customWidth="1"/>
    <col min="43" max="44" width="6.625" style="85" bestFit="1" customWidth="1"/>
    <col min="45" max="45" width="5.50390625" style="85" bestFit="1" customWidth="1"/>
    <col min="46" max="16384" width="11.00390625" style="85" customWidth="1"/>
  </cols>
  <sheetData>
    <row r="1" spans="1:24" s="78" customFormat="1" ht="27">
      <c r="A1" s="525" t="s">
        <v>42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  <c r="R1" s="525"/>
      <c r="S1" s="525"/>
      <c r="T1" s="525"/>
      <c r="U1" s="525"/>
      <c r="V1" s="525"/>
      <c r="W1" s="525"/>
      <c r="X1" s="525"/>
    </row>
    <row r="2" spans="1:24" s="82" customFormat="1" ht="27" thickBot="1">
      <c r="A2" s="503" t="s">
        <v>607</v>
      </c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503"/>
      <c r="O2" s="503"/>
      <c r="P2" s="503"/>
      <c r="Q2" s="503"/>
      <c r="R2" s="503"/>
      <c r="S2" s="503"/>
      <c r="T2" s="503"/>
      <c r="U2" s="503"/>
      <c r="V2" s="503"/>
      <c r="W2" s="503"/>
      <c r="X2" s="503"/>
    </row>
    <row r="3" spans="1:45" s="102" customFormat="1" ht="14.25" customHeight="1" thickBot="1">
      <c r="A3" s="593" t="s">
        <v>0</v>
      </c>
      <c r="B3" s="595" t="s">
        <v>73</v>
      </c>
      <c r="C3" s="597" t="s">
        <v>71</v>
      </c>
      <c r="D3" s="599" t="s">
        <v>20</v>
      </c>
      <c r="E3" s="585"/>
      <c r="F3" s="585" t="s">
        <v>4</v>
      </c>
      <c r="G3" s="585"/>
      <c r="H3" s="584" t="s">
        <v>22</v>
      </c>
      <c r="I3" s="584"/>
      <c r="J3" s="585" t="s">
        <v>23</v>
      </c>
      <c r="K3" s="585"/>
      <c r="L3" s="586" t="s">
        <v>8</v>
      </c>
      <c r="M3" s="586"/>
      <c r="N3" s="600" t="s">
        <v>16</v>
      </c>
      <c r="O3" s="600"/>
      <c r="P3" s="601" t="s">
        <v>17</v>
      </c>
      <c r="Q3" s="601"/>
      <c r="R3" s="585" t="s">
        <v>18</v>
      </c>
      <c r="S3" s="585"/>
      <c r="T3" s="585" t="s">
        <v>7</v>
      </c>
      <c r="U3" s="585"/>
      <c r="V3" s="200" t="s">
        <v>242</v>
      </c>
      <c r="W3" s="587" t="s">
        <v>43</v>
      </c>
      <c r="X3" s="589" t="s">
        <v>12</v>
      </c>
      <c r="Z3" s="591" t="str">
        <f>'[1]Points T1 J2'!B3</f>
        <v>AB</v>
      </c>
      <c r="AA3" s="578" t="str">
        <f>'[1]Points T1 J2'!C3</f>
        <v>ABDO</v>
      </c>
      <c r="AB3" s="578" t="str">
        <f>'[1]Points T1 J2'!D3</f>
        <v>ACB</v>
      </c>
      <c r="AC3" s="582" t="s">
        <v>224</v>
      </c>
      <c r="AD3" s="578" t="str">
        <f>'[1]Points T1 J2'!E3</f>
        <v>ASGB</v>
      </c>
      <c r="AE3" s="578" t="str">
        <f>'[1]Points T1 J2'!F3</f>
        <v>BMSA</v>
      </c>
      <c r="AF3" s="578" t="str">
        <f>'[1]Points T1 J2'!G3</f>
        <v>CAR</v>
      </c>
      <c r="AG3" s="578" t="s">
        <v>150</v>
      </c>
      <c r="AH3" s="578" t="str">
        <f>'[1]Points T1 J2'!I3</f>
        <v>COMA</v>
      </c>
      <c r="AI3" s="578" t="str">
        <f>'[1]Points T1 J2'!J3</f>
        <v>CSB</v>
      </c>
      <c r="AJ3" s="578" t="str">
        <f>'[1]Points T1 J2'!L3</f>
        <v>NLSA</v>
      </c>
      <c r="AK3" s="578" t="str">
        <f>'[1]Points T1 J2'!M3</f>
        <v>ESS</v>
      </c>
      <c r="AL3" s="578" t="str">
        <f>'[1]Points T1 J2'!N3</f>
        <v>ESV</v>
      </c>
      <c r="AM3" s="578" t="str">
        <f>'[1]Points T1 J2'!O3</f>
        <v>ESC XV</v>
      </c>
      <c r="AN3" s="578" t="str">
        <f>'[1]Points T1 J2'!P3</f>
        <v>SDUS</v>
      </c>
      <c r="AO3" s="578" t="str">
        <f>'[1]Points T1 J2'!Q3</f>
        <v>TAC</v>
      </c>
      <c r="AP3" s="578" t="str">
        <f>'[1]Points T1 J2'!R3</f>
        <v>USI</v>
      </c>
      <c r="AQ3" s="578" t="str">
        <f>'[1]Points T1 J2'!S3</f>
        <v>USMA</v>
      </c>
      <c r="AR3" s="578" t="str">
        <f>'[1]Points T1 J2'!T3</f>
        <v>USOB</v>
      </c>
      <c r="AS3" s="580" t="str">
        <f>'[1]Points T1 J2'!U3</f>
        <v>VMA</v>
      </c>
    </row>
    <row r="4" spans="1:45" ht="15.75" thickBot="1">
      <c r="A4" s="594"/>
      <c r="B4" s="596"/>
      <c r="C4" s="598"/>
      <c r="D4" s="299" t="s">
        <v>2</v>
      </c>
      <c r="E4" s="300" t="s">
        <v>1</v>
      </c>
      <c r="F4" s="301" t="s">
        <v>2</v>
      </c>
      <c r="G4" s="300" t="s">
        <v>1</v>
      </c>
      <c r="H4" s="302" t="s">
        <v>2</v>
      </c>
      <c r="I4" s="303" t="s">
        <v>1</v>
      </c>
      <c r="J4" s="304" t="s">
        <v>2</v>
      </c>
      <c r="K4" s="300" t="s">
        <v>1</v>
      </c>
      <c r="L4" s="305" t="s">
        <v>2</v>
      </c>
      <c r="M4" s="303" t="s">
        <v>1</v>
      </c>
      <c r="N4" s="306" t="s">
        <v>2</v>
      </c>
      <c r="O4" s="307" t="s">
        <v>1</v>
      </c>
      <c r="P4" s="305" t="s">
        <v>2</v>
      </c>
      <c r="Q4" s="307" t="s">
        <v>1</v>
      </c>
      <c r="R4" s="305" t="s">
        <v>2</v>
      </c>
      <c r="S4" s="300" t="s">
        <v>1</v>
      </c>
      <c r="T4" s="305" t="s">
        <v>2</v>
      </c>
      <c r="U4" s="300" t="s">
        <v>1</v>
      </c>
      <c r="V4" s="282"/>
      <c r="W4" s="588"/>
      <c r="X4" s="590"/>
      <c r="Z4" s="592"/>
      <c r="AA4" s="579"/>
      <c r="AB4" s="579"/>
      <c r="AC4" s="583"/>
      <c r="AD4" s="579"/>
      <c r="AE4" s="579"/>
      <c r="AF4" s="579"/>
      <c r="AG4" s="579"/>
      <c r="AH4" s="579"/>
      <c r="AI4" s="579"/>
      <c r="AJ4" s="579"/>
      <c r="AK4" s="579"/>
      <c r="AL4" s="579"/>
      <c r="AM4" s="579"/>
      <c r="AN4" s="579"/>
      <c r="AO4" s="579"/>
      <c r="AP4" s="579"/>
      <c r="AQ4" s="579"/>
      <c r="AR4" s="579"/>
      <c r="AS4" s="581"/>
    </row>
    <row r="5" spans="1:45" s="308" customFormat="1" ht="16.5">
      <c r="A5" s="352" t="s">
        <v>597</v>
      </c>
      <c r="B5" s="352" t="s">
        <v>146</v>
      </c>
      <c r="C5" s="350" t="s">
        <v>74</v>
      </c>
      <c r="D5" s="220"/>
      <c r="E5" s="286">
        <f>IF(ISBLANK(D5),"",VLOOKUP(D5,BM_60_m,2))</f>
      </c>
      <c r="F5" s="287">
        <v>101</v>
      </c>
      <c r="G5" s="229">
        <f>IF(ISBLANK(F5),"",VLOOKUP(F5,BM_50_m_H.,2))</f>
        <v>19</v>
      </c>
      <c r="H5" s="223"/>
      <c r="I5" s="286">
        <f>IF(ISBLANK(H5),"",VLOOKUP(H5,BM_1000_m,2))</f>
      </c>
      <c r="J5" s="223">
        <v>6062</v>
      </c>
      <c r="K5" s="286">
        <f>IF(ISBLANK(J5),"",VLOOKUP(J5,BM_1_km_marche,2))</f>
        <v>18</v>
      </c>
      <c r="L5" s="224"/>
      <c r="M5" s="229">
        <f>IF(ISBLANK(L5),"",VLOOKUP(L5,BF_LONGUEUR,2))</f>
      </c>
      <c r="N5" s="224">
        <v>871</v>
      </c>
      <c r="O5" s="283">
        <f>IF(ISBLANK(N5),"",VLOOKUP(N5,BM_T.S.,2))</f>
        <v>19</v>
      </c>
      <c r="P5" s="224"/>
      <c r="Q5" s="136">
        <f>IF(ISBLANK(P5),"",VLOOKUP(P5,BM_HAUTEUR,2))</f>
      </c>
      <c r="R5" s="224"/>
      <c r="S5" s="286">
        <f>IF(ISBLANK(R5),"",VLOOKUP(R5,BM_PERCHE,2))</f>
      </c>
      <c r="T5" s="224"/>
      <c r="U5" s="286">
        <f>IF(ISBLANK(T5),"",VLOOKUP(T5,BM_POIDS,2))</f>
      </c>
      <c r="V5" s="225">
        <f aca="true" t="shared" si="0" ref="V5:V44">IF(ISBLANK(C5),"",COUNTA(D5,F5,H5,J5,L5,N5,P5,R5,T5))</f>
        <v>3</v>
      </c>
      <c r="W5" s="232">
        <f aca="true" t="shared" si="1" ref="W5:W44">SUM(U5,S5,Q5,O5,M5,K5,I5,G5,E5,)</f>
        <v>56</v>
      </c>
      <c r="X5" s="233">
        <v>1</v>
      </c>
      <c r="Y5" s="197"/>
      <c r="Z5" s="288">
        <f aca="true" t="shared" si="2" ref="Z5:Z44">IF($Z$3&lt;&gt;(C5),"",W5)</f>
      </c>
      <c r="AA5" s="289">
        <f aca="true" t="shared" si="3" ref="AA5:AA44">IF($AA$3&lt;&gt;(C5),"",W5)</f>
      </c>
      <c r="AB5" s="289">
        <f aca="true" t="shared" si="4" ref="AB5:AB44">IF($AB$3&lt;&gt;(C5),"",W5)</f>
      </c>
      <c r="AC5" s="196">
        <f aca="true" t="shared" si="5" ref="AC5:AC44">IF($AC$3&lt;&gt;(C5),"",W5)</f>
      </c>
      <c r="AD5" s="289">
        <f aca="true" t="shared" si="6" ref="AD5:AD44">IF($AD$3&lt;&gt;(C5),"",W5)</f>
      </c>
      <c r="AE5" s="289">
        <f aca="true" t="shared" si="7" ref="AE5:AE44">IF($AE$3&lt;&gt;(C5),"",W5)</f>
      </c>
      <c r="AF5" s="289">
        <f aca="true" t="shared" si="8" ref="AF5:AF44">IF($AF$3&lt;&gt;(C5),"",W5)</f>
      </c>
      <c r="AG5" s="289">
        <f aca="true" t="shared" si="9" ref="AG5:AG44">IF($AG$3&lt;&gt;(C5),"",W5)</f>
      </c>
      <c r="AH5" s="289">
        <f aca="true" t="shared" si="10" ref="AH5:AH44">IF($AH$3&lt;&gt;(C5),"",W5)</f>
      </c>
      <c r="AI5" s="289">
        <f aca="true" t="shared" si="11" ref="AI5:AI44">IF($AI$3&lt;&gt;(C5),"",W5)</f>
      </c>
      <c r="AJ5" s="289">
        <f aca="true" t="shared" si="12" ref="AJ5:AJ44">IF($AJ$3&lt;&gt;(C5),"",W5)</f>
        <v>56</v>
      </c>
      <c r="AK5" s="289">
        <f aca="true" t="shared" si="13" ref="AK5:AK44">IF($AK$3&lt;&gt;(C5),"",W5)</f>
      </c>
      <c r="AL5" s="289">
        <f aca="true" t="shared" si="14" ref="AL5:AL44">IF($AL$3&lt;&gt;(C5),"",W5)</f>
      </c>
      <c r="AM5" s="289">
        <f aca="true" t="shared" si="15" ref="AM5:AM44">IF($AM$3&lt;&gt;(C5),"",W5)</f>
      </c>
      <c r="AN5" s="289">
        <f aca="true" t="shared" si="16" ref="AN5:AN44">IF($AN$3&lt;&gt;(C5),"",W5)</f>
      </c>
      <c r="AO5" s="289">
        <f aca="true" t="shared" si="17" ref="AO5:AO44">IF($AO$3&lt;&gt;(C5),"",W5)</f>
      </c>
      <c r="AP5" s="289">
        <f aca="true" t="shared" si="18" ref="AP5:AP44">IF($AP$3&lt;&gt;(C5),"",W5)</f>
      </c>
      <c r="AQ5" s="289">
        <f aca="true" t="shared" si="19" ref="AQ5:AQ44">IF($AQ$3&lt;&gt;(C5),"",W5)</f>
      </c>
      <c r="AR5" s="289">
        <f aca="true" t="shared" si="20" ref="AR5:AR44">IF($AR$3&lt;&gt;(C5),"",W5)</f>
      </c>
      <c r="AS5" s="289">
        <f aca="true" t="shared" si="21" ref="AS5:AS44">IF($AR$3&lt;&gt;(C5),"",W5)</f>
      </c>
    </row>
    <row r="6" spans="1:45" s="308" customFormat="1" ht="16.5">
      <c r="A6" s="332" t="s">
        <v>119</v>
      </c>
      <c r="B6" s="332" t="s">
        <v>120</v>
      </c>
      <c r="C6" s="351" t="s">
        <v>46</v>
      </c>
      <c r="D6" s="220">
        <v>84</v>
      </c>
      <c r="E6" s="286">
        <f>IF(ISBLANK(D6),"",VLOOKUP(D6,BM_60_m,2))</f>
        <v>20</v>
      </c>
      <c r="F6" s="287"/>
      <c r="G6" s="229">
        <f>IF(ISBLANK(F6),"",VLOOKUP(F6,BM_50_m_H.,2))</f>
      </c>
      <c r="H6" s="223"/>
      <c r="I6" s="286">
        <f>IF(ISBLANK(H6),"",VLOOKUP(H6,BM_1000_m,2))</f>
      </c>
      <c r="J6" s="223">
        <v>6253</v>
      </c>
      <c r="K6" s="286">
        <f>IF(ISBLANK(J6),"",VLOOKUP(J6,BM_1_km_marche,2))</f>
        <v>16</v>
      </c>
      <c r="L6" s="224"/>
      <c r="M6" s="229">
        <f>IF(ISBLANK(L6),"",VLOOKUP(L6,BF_LONGUEUR,2))</f>
      </c>
      <c r="N6" s="224">
        <v>777</v>
      </c>
      <c r="O6" s="283">
        <f>IF(ISBLANK(N6),"",VLOOKUP(N6,BM_T.S.,2))</f>
        <v>14</v>
      </c>
      <c r="P6" s="224"/>
      <c r="Q6" s="136">
        <f>IF(ISBLANK(P6),"",VLOOKUP(P6,BM_HAUTEUR,2))</f>
      </c>
      <c r="R6" s="224"/>
      <c r="S6" s="286">
        <f>IF(ISBLANK(R6),"",VLOOKUP(R6,BM_PERCHE,2))</f>
      </c>
      <c r="T6" s="224"/>
      <c r="U6" s="286">
        <f>IF(ISBLANK(T6),"",VLOOKUP(T6,BM_POIDS,2))</f>
      </c>
      <c r="V6" s="225">
        <f t="shared" si="0"/>
        <v>3</v>
      </c>
      <c r="W6" s="232">
        <f t="shared" si="1"/>
        <v>50</v>
      </c>
      <c r="X6" s="233">
        <v>2</v>
      </c>
      <c r="Y6" s="197"/>
      <c r="Z6" s="288">
        <f t="shared" si="2"/>
      </c>
      <c r="AA6" s="289">
        <f t="shared" si="3"/>
      </c>
      <c r="AB6" s="289">
        <f t="shared" si="4"/>
      </c>
      <c r="AC6" s="196">
        <f t="shared" si="5"/>
      </c>
      <c r="AD6" s="289">
        <f t="shared" si="6"/>
      </c>
      <c r="AE6" s="289">
        <f t="shared" si="7"/>
      </c>
      <c r="AF6" s="289">
        <f t="shared" si="8"/>
      </c>
      <c r="AG6" s="289">
        <f t="shared" si="9"/>
      </c>
      <c r="AH6" s="289">
        <f t="shared" si="10"/>
      </c>
      <c r="AI6" s="289">
        <f t="shared" si="11"/>
      </c>
      <c r="AJ6" s="289">
        <f t="shared" si="12"/>
      </c>
      <c r="AK6" s="289">
        <f t="shared" si="13"/>
      </c>
      <c r="AL6" s="289">
        <f t="shared" si="14"/>
      </c>
      <c r="AM6" s="289">
        <f t="shared" si="15"/>
      </c>
      <c r="AN6" s="289">
        <f t="shared" si="16"/>
      </c>
      <c r="AO6" s="289">
        <f t="shared" si="17"/>
      </c>
      <c r="AP6" s="289">
        <f t="shared" si="18"/>
      </c>
      <c r="AQ6" s="289">
        <f t="shared" si="19"/>
        <v>50</v>
      </c>
      <c r="AR6" s="289">
        <f t="shared" si="20"/>
      </c>
      <c r="AS6" s="289">
        <f t="shared" si="21"/>
      </c>
    </row>
    <row r="7" spans="1:45" s="308" customFormat="1" ht="16.5">
      <c r="A7" s="329" t="s">
        <v>210</v>
      </c>
      <c r="B7" s="329" t="s">
        <v>211</v>
      </c>
      <c r="C7" s="357" t="s">
        <v>48</v>
      </c>
      <c r="D7" s="220">
        <v>96</v>
      </c>
      <c r="E7" s="286">
        <f>IF(ISBLANK(D7),"",VLOOKUP(D7,BM_60_m,2))</f>
        <v>15</v>
      </c>
      <c r="F7" s="287"/>
      <c r="G7" s="229">
        <f>IF(ISBLANK(F7),"",VLOOKUP(F7,BM_50_m_H.,2))</f>
      </c>
      <c r="H7" s="223"/>
      <c r="I7" s="286">
        <f>IF(ISBLANK(H7),"",VLOOKUP(H7,BM_1000_m,2))</f>
      </c>
      <c r="J7" s="223">
        <v>5506</v>
      </c>
      <c r="K7" s="286">
        <f>IF(ISBLANK(J7),"",VLOOKUP(J7,BM_1_km_marche,2))</f>
        <v>19</v>
      </c>
      <c r="L7" s="224"/>
      <c r="M7" s="229">
        <f>IF(ISBLANK(L7),"",VLOOKUP(L7,BF_LONGUEUR,2))</f>
      </c>
      <c r="N7" s="224"/>
      <c r="O7" s="283">
        <f>IF(ISBLANK(N7),"",VLOOKUP(N7,BM_T.S.,2))</f>
      </c>
      <c r="P7" s="224">
        <v>115</v>
      </c>
      <c r="Q7" s="136">
        <f>IF(ISBLANK(P7),"",VLOOKUP(P7,BM_HAUTEUR,2))</f>
        <v>16</v>
      </c>
      <c r="R7" s="224"/>
      <c r="S7" s="286">
        <f>IF(ISBLANK(R7),"",VLOOKUP(R7,BM_PERCHE,2))</f>
      </c>
      <c r="T7" s="224"/>
      <c r="U7" s="286">
        <f>IF(ISBLANK(T7),"",VLOOKUP(T7,BM_POIDS,2))</f>
      </c>
      <c r="V7" s="225">
        <f t="shared" si="0"/>
        <v>3</v>
      </c>
      <c r="W7" s="232">
        <f t="shared" si="1"/>
        <v>50</v>
      </c>
      <c r="X7" s="233">
        <v>2</v>
      </c>
      <c r="Y7" s="197"/>
      <c r="Z7" s="288">
        <f t="shared" si="2"/>
      </c>
      <c r="AA7" s="289">
        <f t="shared" si="3"/>
      </c>
      <c r="AB7" s="289">
        <f t="shared" si="4"/>
      </c>
      <c r="AC7" s="196">
        <f t="shared" si="5"/>
      </c>
      <c r="AD7" s="289">
        <f t="shared" si="6"/>
      </c>
      <c r="AE7" s="289">
        <f t="shared" si="7"/>
      </c>
      <c r="AF7" s="289">
        <f t="shared" si="8"/>
      </c>
      <c r="AG7" s="289">
        <f t="shared" si="9"/>
      </c>
      <c r="AH7" s="289">
        <f t="shared" si="10"/>
      </c>
      <c r="AI7" s="289">
        <f t="shared" si="11"/>
      </c>
      <c r="AJ7" s="289">
        <f t="shared" si="12"/>
      </c>
      <c r="AK7" s="289">
        <f t="shared" si="13"/>
      </c>
      <c r="AL7" s="289">
        <f t="shared" si="14"/>
      </c>
      <c r="AM7" s="289">
        <f t="shared" si="15"/>
      </c>
      <c r="AN7" s="289">
        <f t="shared" si="16"/>
      </c>
      <c r="AO7" s="289">
        <f t="shared" si="17"/>
        <v>50</v>
      </c>
      <c r="AP7" s="289">
        <f t="shared" si="18"/>
      </c>
      <c r="AQ7" s="289">
        <f t="shared" si="19"/>
      </c>
      <c r="AR7" s="289">
        <f t="shared" si="20"/>
      </c>
      <c r="AS7" s="289">
        <f t="shared" si="21"/>
      </c>
    </row>
    <row r="8" spans="1:45" s="308" customFormat="1" ht="16.5">
      <c r="A8" s="329" t="s">
        <v>406</v>
      </c>
      <c r="B8" s="329" t="s">
        <v>407</v>
      </c>
      <c r="C8" s="357" t="s">
        <v>48</v>
      </c>
      <c r="D8" s="220">
        <v>85</v>
      </c>
      <c r="E8" s="286">
        <f>IF(ISBLANK(D8),"",VLOOKUP(D8,BM_60_m,2))</f>
        <v>19</v>
      </c>
      <c r="F8" s="287"/>
      <c r="G8" s="229">
        <f>IF(ISBLANK(F8),"",VLOOKUP(F8,BM_50_m_H.,2))</f>
      </c>
      <c r="H8" s="223"/>
      <c r="I8" s="286">
        <f>IF(ISBLANK(H8),"",VLOOKUP(H8,BM_1000_m,2))</f>
      </c>
      <c r="J8" s="223">
        <v>7001</v>
      </c>
      <c r="K8" s="286">
        <f>IF(ISBLANK(J8),"",VLOOKUP(J8,BM_1_km_marche,2))</f>
        <v>12</v>
      </c>
      <c r="L8" s="224"/>
      <c r="M8" s="229">
        <f>IF(ISBLANK(L8),"",VLOOKUP(L8,BF_LONGUEUR,2))</f>
      </c>
      <c r="N8" s="224">
        <v>842</v>
      </c>
      <c r="O8" s="283">
        <f>IF(ISBLANK(N8),"",VLOOKUP(N8,BM_T.S.,2))</f>
        <v>18</v>
      </c>
      <c r="P8" s="224"/>
      <c r="Q8" s="136">
        <f>IF(ISBLANK(P8),"",VLOOKUP(P8,BM_HAUTEUR,2))</f>
      </c>
      <c r="R8" s="224"/>
      <c r="S8" s="286">
        <f>IF(ISBLANK(R8),"",VLOOKUP(R8,BM_PERCHE,2))</f>
      </c>
      <c r="T8" s="224"/>
      <c r="U8" s="286">
        <f>IF(ISBLANK(T8),"",VLOOKUP(T8,BM_POIDS,2))</f>
      </c>
      <c r="V8" s="225">
        <f t="shared" si="0"/>
        <v>3</v>
      </c>
      <c r="W8" s="232">
        <f t="shared" si="1"/>
        <v>49</v>
      </c>
      <c r="X8" s="233">
        <v>4</v>
      </c>
      <c r="Y8" s="197"/>
      <c r="Z8" s="288">
        <f t="shared" si="2"/>
      </c>
      <c r="AA8" s="289">
        <f t="shared" si="3"/>
      </c>
      <c r="AB8" s="289">
        <f t="shared" si="4"/>
      </c>
      <c r="AC8" s="196">
        <f t="shared" si="5"/>
      </c>
      <c r="AD8" s="289">
        <f t="shared" si="6"/>
      </c>
      <c r="AE8" s="289">
        <f t="shared" si="7"/>
      </c>
      <c r="AF8" s="289">
        <f t="shared" si="8"/>
      </c>
      <c r="AG8" s="289">
        <f t="shared" si="9"/>
      </c>
      <c r="AH8" s="289">
        <f t="shared" si="10"/>
      </c>
      <c r="AI8" s="289">
        <f t="shared" si="11"/>
      </c>
      <c r="AJ8" s="289">
        <f t="shared" si="12"/>
      </c>
      <c r="AK8" s="289">
        <f t="shared" si="13"/>
      </c>
      <c r="AL8" s="289">
        <f t="shared" si="14"/>
      </c>
      <c r="AM8" s="289">
        <f t="shared" si="15"/>
      </c>
      <c r="AN8" s="289">
        <f t="shared" si="16"/>
      </c>
      <c r="AO8" s="289">
        <f t="shared" si="17"/>
        <v>49</v>
      </c>
      <c r="AP8" s="289">
        <f t="shared" si="18"/>
      </c>
      <c r="AQ8" s="289">
        <f t="shared" si="19"/>
      </c>
      <c r="AR8" s="289">
        <f t="shared" si="20"/>
      </c>
      <c r="AS8" s="289">
        <f t="shared" si="21"/>
      </c>
    </row>
    <row r="9" spans="1:45" s="308" customFormat="1" ht="16.5">
      <c r="A9" s="358" t="s">
        <v>357</v>
      </c>
      <c r="B9" s="358" t="s">
        <v>358</v>
      </c>
      <c r="C9" s="351" t="s">
        <v>46</v>
      </c>
      <c r="D9" s="220">
        <v>92</v>
      </c>
      <c r="E9" s="286">
        <f>IF(ISBLANK(D9),"",VLOOKUP(D9,BM_60_m,2))</f>
        <v>17</v>
      </c>
      <c r="F9" s="287"/>
      <c r="G9" s="229">
        <f>IF(ISBLANK(F9),"",VLOOKUP(F9,BM_50_m_H.,2))</f>
      </c>
      <c r="H9" s="223"/>
      <c r="I9" s="286">
        <f>IF(ISBLANK(H9),"",VLOOKUP(H9,BM_1000_m,2))</f>
      </c>
      <c r="J9" s="223">
        <v>6277</v>
      </c>
      <c r="K9" s="286">
        <f>IF(ISBLANK(J9),"",VLOOKUP(J9,BM_1_km_marche,2))</f>
        <v>16</v>
      </c>
      <c r="L9" s="224"/>
      <c r="M9" s="229">
        <f>IF(ISBLANK(L9),"",VLOOKUP(L9,BF_LONGUEUR,2))</f>
      </c>
      <c r="N9" s="224">
        <v>799</v>
      </c>
      <c r="O9" s="283">
        <f>IF(ISBLANK(N9),"",VLOOKUP(N9,BM_T.S.,2))</f>
        <v>15</v>
      </c>
      <c r="P9" s="224"/>
      <c r="Q9" s="136">
        <f>IF(ISBLANK(P9),"",VLOOKUP(P9,BM_HAUTEUR,2))</f>
      </c>
      <c r="R9" s="224"/>
      <c r="S9" s="286">
        <f>IF(ISBLANK(R9),"",VLOOKUP(R9,BM_PERCHE,2))</f>
      </c>
      <c r="T9" s="224"/>
      <c r="U9" s="286">
        <f>IF(ISBLANK(T9),"",VLOOKUP(T9,BM_POIDS,2))</f>
      </c>
      <c r="V9" s="225">
        <f t="shared" si="0"/>
        <v>3</v>
      </c>
      <c r="W9" s="232">
        <f t="shared" si="1"/>
        <v>48</v>
      </c>
      <c r="X9" s="233">
        <v>5</v>
      </c>
      <c r="Y9" s="197"/>
      <c r="Z9" s="288">
        <f t="shared" si="2"/>
      </c>
      <c r="AA9" s="289">
        <f t="shared" si="3"/>
      </c>
      <c r="AB9" s="289">
        <f t="shared" si="4"/>
      </c>
      <c r="AC9" s="196">
        <f t="shared" si="5"/>
      </c>
      <c r="AD9" s="289">
        <f t="shared" si="6"/>
      </c>
      <c r="AE9" s="289">
        <f t="shared" si="7"/>
      </c>
      <c r="AF9" s="289">
        <f t="shared" si="8"/>
      </c>
      <c r="AG9" s="289">
        <f t="shared" si="9"/>
      </c>
      <c r="AH9" s="289">
        <f t="shared" si="10"/>
      </c>
      <c r="AI9" s="289">
        <f t="shared" si="11"/>
      </c>
      <c r="AJ9" s="289">
        <f t="shared" si="12"/>
      </c>
      <c r="AK9" s="289">
        <f t="shared" si="13"/>
      </c>
      <c r="AL9" s="289">
        <f t="shared" si="14"/>
      </c>
      <c r="AM9" s="289">
        <f t="shared" si="15"/>
      </c>
      <c r="AN9" s="289">
        <f t="shared" si="16"/>
      </c>
      <c r="AO9" s="289">
        <f t="shared" si="17"/>
      </c>
      <c r="AP9" s="289">
        <f t="shared" si="18"/>
      </c>
      <c r="AQ9" s="289">
        <f t="shared" si="19"/>
        <v>48</v>
      </c>
      <c r="AR9" s="289">
        <f t="shared" si="20"/>
      </c>
      <c r="AS9" s="289">
        <f t="shared" si="21"/>
      </c>
    </row>
    <row r="10" spans="1:45" s="308" customFormat="1" ht="16.5">
      <c r="A10" s="352" t="s">
        <v>460</v>
      </c>
      <c r="B10" s="352" t="s">
        <v>804</v>
      </c>
      <c r="C10" s="350" t="s">
        <v>74</v>
      </c>
      <c r="D10" s="220">
        <v>86</v>
      </c>
      <c r="E10" s="286">
        <f>IF(ISBLANK(D10),"",VLOOKUP(D10,BM_60_m,2))</f>
        <v>19</v>
      </c>
      <c r="F10" s="287"/>
      <c r="G10" s="229">
        <f>IF(ISBLANK(F10),"",VLOOKUP(F10,BM_50_m_H.,2))</f>
      </c>
      <c r="H10" s="223"/>
      <c r="I10" s="286">
        <f>IF(ISBLANK(H10),"",VLOOKUP(H10,BM_1000_m,2))</f>
      </c>
      <c r="J10" s="223">
        <v>6101</v>
      </c>
      <c r="K10" s="286">
        <f>IF(ISBLANK(J10),"",VLOOKUP(J10,BM_1_km_marche,2))</f>
        <v>17</v>
      </c>
      <c r="L10" s="224"/>
      <c r="M10" s="229">
        <f>IF(ISBLANK(L10),"",VLOOKUP(L10,BF_LONGUEUR,2))</f>
      </c>
      <c r="N10" s="224">
        <v>684</v>
      </c>
      <c r="O10" s="283">
        <f>IF(ISBLANK(N10),"",VLOOKUP(N10,BM_T.S.,2))</f>
        <v>10</v>
      </c>
      <c r="P10" s="224"/>
      <c r="Q10" s="136">
        <f>IF(ISBLANK(P10),"",VLOOKUP(P10,BM_HAUTEUR,2))</f>
      </c>
      <c r="R10" s="224"/>
      <c r="S10" s="286">
        <f>IF(ISBLANK(R10),"",VLOOKUP(R10,BM_PERCHE,2))</f>
      </c>
      <c r="T10" s="224"/>
      <c r="U10" s="286">
        <f>IF(ISBLANK(T10),"",VLOOKUP(T10,BM_POIDS,2))</f>
      </c>
      <c r="V10" s="225">
        <f t="shared" si="0"/>
        <v>3</v>
      </c>
      <c r="W10" s="232">
        <f t="shared" si="1"/>
        <v>46</v>
      </c>
      <c r="X10" s="233">
        <v>6</v>
      </c>
      <c r="Y10" s="197"/>
      <c r="Z10" s="288">
        <f t="shared" si="2"/>
      </c>
      <c r="AA10" s="289">
        <f t="shared" si="3"/>
      </c>
      <c r="AB10" s="289">
        <f t="shared" si="4"/>
      </c>
      <c r="AC10" s="196">
        <f t="shared" si="5"/>
      </c>
      <c r="AD10" s="289">
        <f t="shared" si="6"/>
      </c>
      <c r="AE10" s="289">
        <f t="shared" si="7"/>
      </c>
      <c r="AF10" s="289">
        <f t="shared" si="8"/>
      </c>
      <c r="AG10" s="289">
        <f t="shared" si="9"/>
      </c>
      <c r="AH10" s="289">
        <f t="shared" si="10"/>
      </c>
      <c r="AI10" s="289">
        <f t="shared" si="11"/>
      </c>
      <c r="AJ10" s="289">
        <f t="shared" si="12"/>
        <v>46</v>
      </c>
      <c r="AK10" s="289">
        <f t="shared" si="13"/>
      </c>
      <c r="AL10" s="289">
        <f t="shared" si="14"/>
      </c>
      <c r="AM10" s="289">
        <f t="shared" si="15"/>
      </c>
      <c r="AN10" s="289">
        <f t="shared" si="16"/>
      </c>
      <c r="AO10" s="289">
        <f t="shared" si="17"/>
      </c>
      <c r="AP10" s="289">
        <f t="shared" si="18"/>
      </c>
      <c r="AQ10" s="289">
        <f t="shared" si="19"/>
      </c>
      <c r="AR10" s="289">
        <f t="shared" si="20"/>
      </c>
      <c r="AS10" s="289">
        <f t="shared" si="21"/>
      </c>
    </row>
    <row r="11" spans="1:45" s="308" customFormat="1" ht="16.5">
      <c r="A11" s="356" t="s">
        <v>459</v>
      </c>
      <c r="B11" s="356" t="s">
        <v>287</v>
      </c>
      <c r="C11" s="357" t="s">
        <v>58</v>
      </c>
      <c r="D11" s="220"/>
      <c r="E11" s="286">
        <f>IF(ISBLANK(D11),"",VLOOKUP(D11,BM_60_m,2))</f>
      </c>
      <c r="F11" s="287">
        <v>112</v>
      </c>
      <c r="G11" s="229">
        <f>IF(ISBLANK(F11),"",VLOOKUP(F11,BM_50_m_H.,2))</f>
        <v>15</v>
      </c>
      <c r="H11" s="223"/>
      <c r="I11" s="286">
        <f>IF(ISBLANK(H11),"",VLOOKUP(H11,BM_1000_m,2))</f>
      </c>
      <c r="J11" s="223">
        <v>5514</v>
      </c>
      <c r="K11" s="286">
        <f>IF(ISBLANK(J11),"",VLOOKUP(J11,BM_1_km_marche,2))</f>
        <v>19</v>
      </c>
      <c r="L11" s="224"/>
      <c r="M11" s="229">
        <f>IF(ISBLANK(L11),"",VLOOKUP(L11,BF_LONGUEUR,2))</f>
      </c>
      <c r="N11" s="224">
        <v>732</v>
      </c>
      <c r="O11" s="283">
        <f>IF(ISBLANK(N11),"",VLOOKUP(N11,BM_T.S.,2))</f>
        <v>12</v>
      </c>
      <c r="P11" s="224"/>
      <c r="Q11" s="136">
        <f>IF(ISBLANK(P11),"",VLOOKUP(P11,BM_HAUTEUR,2))</f>
      </c>
      <c r="R11" s="224"/>
      <c r="S11" s="286">
        <f>IF(ISBLANK(R11),"",VLOOKUP(R11,BM_PERCHE,2))</f>
      </c>
      <c r="T11" s="224"/>
      <c r="U11" s="286">
        <f>IF(ISBLANK(T11),"",VLOOKUP(T11,BM_POIDS,2))</f>
      </c>
      <c r="V11" s="225">
        <f t="shared" si="0"/>
        <v>3</v>
      </c>
      <c r="W11" s="232">
        <f t="shared" si="1"/>
        <v>46</v>
      </c>
      <c r="X11" s="233">
        <v>6</v>
      </c>
      <c r="Y11" s="197"/>
      <c r="Z11" s="288">
        <f t="shared" si="2"/>
      </c>
      <c r="AA11" s="289">
        <f t="shared" si="3"/>
      </c>
      <c r="AB11" s="289">
        <f t="shared" si="4"/>
      </c>
      <c r="AC11" s="196">
        <f t="shared" si="5"/>
      </c>
      <c r="AD11" s="289">
        <f t="shared" si="6"/>
      </c>
      <c r="AE11" s="289">
        <f t="shared" si="7"/>
      </c>
      <c r="AF11" s="289">
        <f t="shared" si="8"/>
      </c>
      <c r="AG11" s="289">
        <f t="shared" si="9"/>
      </c>
      <c r="AH11" s="289">
        <f t="shared" si="10"/>
      </c>
      <c r="AI11" s="289">
        <f t="shared" si="11"/>
      </c>
      <c r="AJ11" s="289">
        <f t="shared" si="12"/>
      </c>
      <c r="AK11" s="289">
        <f t="shared" si="13"/>
      </c>
      <c r="AL11" s="289">
        <f t="shared" si="14"/>
      </c>
      <c r="AM11" s="289">
        <f t="shared" si="15"/>
        <v>46</v>
      </c>
      <c r="AN11" s="289">
        <f t="shared" si="16"/>
      </c>
      <c r="AO11" s="289">
        <f t="shared" si="17"/>
      </c>
      <c r="AP11" s="289">
        <f t="shared" si="18"/>
      </c>
      <c r="AQ11" s="289">
        <f t="shared" si="19"/>
      </c>
      <c r="AR11" s="289">
        <f t="shared" si="20"/>
      </c>
      <c r="AS11" s="289">
        <f t="shared" si="21"/>
      </c>
    </row>
    <row r="12" spans="1:45" s="308" customFormat="1" ht="16.5">
      <c r="A12" s="350" t="s">
        <v>693</v>
      </c>
      <c r="B12" s="350" t="s">
        <v>147</v>
      </c>
      <c r="C12" s="350" t="s">
        <v>58</v>
      </c>
      <c r="D12" s="220"/>
      <c r="E12" s="286">
        <f>IF(ISBLANK(D12),"",VLOOKUP(D12,BM_60_m,2))</f>
      </c>
      <c r="F12" s="287">
        <v>115</v>
      </c>
      <c r="G12" s="229">
        <f>IF(ISBLANK(F12),"",VLOOKUP(F12,BM_50_m_H.,2))</f>
        <v>15</v>
      </c>
      <c r="H12" s="223"/>
      <c r="I12" s="286">
        <f>IF(ISBLANK(H12),"",VLOOKUP(H12,BM_1000_m,2))</f>
      </c>
      <c r="J12" s="223">
        <v>6376</v>
      </c>
      <c r="K12" s="286">
        <f>IF(ISBLANK(J12),"",VLOOKUP(J12,BM_1_km_marche,2))</f>
        <v>15</v>
      </c>
      <c r="L12" s="224"/>
      <c r="M12" s="229">
        <f>IF(ISBLANK(L12),"",VLOOKUP(L12,BF_LONGUEUR,2))</f>
      </c>
      <c r="N12" s="224">
        <v>795</v>
      </c>
      <c r="O12" s="283">
        <f>IF(ISBLANK(N12),"",VLOOKUP(N12,BM_T.S.,2))</f>
        <v>15</v>
      </c>
      <c r="P12" s="224"/>
      <c r="Q12" s="136">
        <f>IF(ISBLANK(P12),"",VLOOKUP(P12,BM_HAUTEUR,2))</f>
      </c>
      <c r="R12" s="224"/>
      <c r="S12" s="286">
        <f>IF(ISBLANK(R12),"",VLOOKUP(R12,BM_PERCHE,2))</f>
      </c>
      <c r="T12" s="224"/>
      <c r="U12" s="286">
        <f>IF(ISBLANK(T12),"",VLOOKUP(T12,BM_POIDS,2))</f>
      </c>
      <c r="V12" s="225">
        <f t="shared" si="0"/>
        <v>3</v>
      </c>
      <c r="W12" s="232">
        <f t="shared" si="1"/>
        <v>45</v>
      </c>
      <c r="X12" s="233">
        <v>8</v>
      </c>
      <c r="Y12" s="197"/>
      <c r="Z12" s="288">
        <f t="shared" si="2"/>
      </c>
      <c r="AA12" s="289">
        <f t="shared" si="3"/>
      </c>
      <c r="AB12" s="289">
        <f t="shared" si="4"/>
      </c>
      <c r="AC12" s="196">
        <f t="shared" si="5"/>
      </c>
      <c r="AD12" s="289">
        <f t="shared" si="6"/>
      </c>
      <c r="AE12" s="289">
        <f t="shared" si="7"/>
      </c>
      <c r="AF12" s="289">
        <f t="shared" si="8"/>
      </c>
      <c r="AG12" s="289">
        <f t="shared" si="9"/>
      </c>
      <c r="AH12" s="289">
        <f t="shared" si="10"/>
      </c>
      <c r="AI12" s="289">
        <f t="shared" si="11"/>
      </c>
      <c r="AJ12" s="289">
        <f t="shared" si="12"/>
      </c>
      <c r="AK12" s="289">
        <f t="shared" si="13"/>
      </c>
      <c r="AL12" s="289">
        <f t="shared" si="14"/>
      </c>
      <c r="AM12" s="289">
        <f t="shared" si="15"/>
        <v>45</v>
      </c>
      <c r="AN12" s="289">
        <f t="shared" si="16"/>
      </c>
      <c r="AO12" s="289">
        <f t="shared" si="17"/>
      </c>
      <c r="AP12" s="289">
        <f t="shared" si="18"/>
      </c>
      <c r="AQ12" s="289">
        <f t="shared" si="19"/>
      </c>
      <c r="AR12" s="289">
        <f t="shared" si="20"/>
      </c>
      <c r="AS12" s="289">
        <f t="shared" si="21"/>
      </c>
    </row>
    <row r="13" spans="1:45" s="308" customFormat="1" ht="13.5" customHeight="1">
      <c r="A13" s="331" t="s">
        <v>356</v>
      </c>
      <c r="B13" s="331" t="s">
        <v>323</v>
      </c>
      <c r="C13" s="351" t="s">
        <v>46</v>
      </c>
      <c r="D13" s="220"/>
      <c r="E13" s="286">
        <f>IF(ISBLANK(D13),"",VLOOKUP(D13,BM_60_m,2))</f>
      </c>
      <c r="F13" s="287">
        <v>108</v>
      </c>
      <c r="G13" s="229">
        <f>IF(ISBLANK(F13),"",VLOOKUP(F13,BM_50_m_H.,2))</f>
        <v>16</v>
      </c>
      <c r="H13" s="223"/>
      <c r="I13" s="286">
        <f>IF(ISBLANK(H13),"",VLOOKUP(H13,BM_1000_m,2))</f>
      </c>
      <c r="J13" s="223">
        <v>6454</v>
      </c>
      <c r="K13" s="286">
        <f>IF(ISBLANK(J13),"",VLOOKUP(J13,BM_1_km_marche,2))</f>
        <v>14</v>
      </c>
      <c r="L13" s="224"/>
      <c r="M13" s="229">
        <f>IF(ISBLANK(L13),"",VLOOKUP(L13,BF_LONGUEUR,2))</f>
      </c>
      <c r="N13" s="224"/>
      <c r="O13" s="283">
        <f>IF(ISBLANK(N13),"",VLOOKUP(N13,BM_T.S.,2))</f>
      </c>
      <c r="P13" s="224">
        <v>110</v>
      </c>
      <c r="Q13" s="136">
        <f>IF(ISBLANK(P13),"",VLOOKUP(P13,BM_HAUTEUR,2))</f>
        <v>15</v>
      </c>
      <c r="R13" s="224"/>
      <c r="S13" s="286">
        <f>IF(ISBLANK(R13),"",VLOOKUP(R13,BM_PERCHE,2))</f>
      </c>
      <c r="T13" s="224"/>
      <c r="U13" s="286">
        <f>IF(ISBLANK(T13),"",VLOOKUP(T13,BM_POIDS,2))</f>
      </c>
      <c r="V13" s="225">
        <f t="shared" si="0"/>
        <v>3</v>
      </c>
      <c r="W13" s="232">
        <f t="shared" si="1"/>
        <v>45</v>
      </c>
      <c r="X13" s="233">
        <v>8</v>
      </c>
      <c r="Y13" s="197"/>
      <c r="Z13" s="288">
        <f t="shared" si="2"/>
      </c>
      <c r="AA13" s="289">
        <f t="shared" si="3"/>
      </c>
      <c r="AB13" s="289">
        <f t="shared" si="4"/>
      </c>
      <c r="AC13" s="196">
        <f t="shared" si="5"/>
      </c>
      <c r="AD13" s="289">
        <f t="shared" si="6"/>
      </c>
      <c r="AE13" s="289">
        <f t="shared" si="7"/>
      </c>
      <c r="AF13" s="289">
        <f t="shared" si="8"/>
      </c>
      <c r="AG13" s="289">
        <f t="shared" si="9"/>
      </c>
      <c r="AH13" s="289">
        <f t="shared" si="10"/>
      </c>
      <c r="AI13" s="289">
        <f t="shared" si="11"/>
      </c>
      <c r="AJ13" s="289">
        <f t="shared" si="12"/>
      </c>
      <c r="AK13" s="289">
        <f t="shared" si="13"/>
      </c>
      <c r="AL13" s="289">
        <f t="shared" si="14"/>
      </c>
      <c r="AM13" s="289">
        <f t="shared" si="15"/>
      </c>
      <c r="AN13" s="289">
        <f t="shared" si="16"/>
      </c>
      <c r="AO13" s="289">
        <f t="shared" si="17"/>
      </c>
      <c r="AP13" s="289">
        <f t="shared" si="18"/>
      </c>
      <c r="AQ13" s="289">
        <f t="shared" si="19"/>
        <v>45</v>
      </c>
      <c r="AR13" s="289">
        <f t="shared" si="20"/>
      </c>
      <c r="AS13" s="289">
        <f t="shared" si="21"/>
      </c>
    </row>
    <row r="14" spans="1:45" s="308" customFormat="1" ht="13.5" customHeight="1">
      <c r="A14" s="332" t="s">
        <v>351</v>
      </c>
      <c r="B14" s="332" t="s">
        <v>352</v>
      </c>
      <c r="C14" s="351" t="s">
        <v>46</v>
      </c>
      <c r="D14" s="220"/>
      <c r="E14" s="286">
        <f>IF(ISBLANK(D14),"",VLOOKUP(D14,BM_60_m,2))</f>
      </c>
      <c r="F14" s="287">
        <v>103</v>
      </c>
      <c r="G14" s="229">
        <f>IF(ISBLANK(F14),"",VLOOKUP(F14,BM_50_m_H.,2))</f>
        <v>18</v>
      </c>
      <c r="H14" s="223"/>
      <c r="I14" s="286">
        <f>IF(ISBLANK(H14),"",VLOOKUP(H14,BM_1000_m,2))</f>
      </c>
      <c r="J14" s="223">
        <v>7209</v>
      </c>
      <c r="K14" s="286">
        <f>IF(ISBLANK(J14),"",VLOOKUP(J14,BM_1_km_marche,2))</f>
        <v>10</v>
      </c>
      <c r="L14" s="224"/>
      <c r="M14" s="229">
        <f>IF(ISBLANK(L14),"",VLOOKUP(L14,BF_LONGUEUR,2))</f>
      </c>
      <c r="N14" s="224">
        <v>813</v>
      </c>
      <c r="O14" s="283">
        <f>IF(ISBLANK(N14),"",VLOOKUP(N14,BM_T.S.,2))</f>
        <v>16</v>
      </c>
      <c r="P14" s="224"/>
      <c r="Q14" s="136">
        <f>IF(ISBLANK(P14),"",VLOOKUP(P14,BM_HAUTEUR,2))</f>
      </c>
      <c r="R14" s="224"/>
      <c r="S14" s="286">
        <f>IF(ISBLANK(R14),"",VLOOKUP(R14,BM_PERCHE,2))</f>
      </c>
      <c r="T14" s="224"/>
      <c r="U14" s="286">
        <f>IF(ISBLANK(T14),"",VLOOKUP(T14,BM_POIDS,2))</f>
      </c>
      <c r="V14" s="225">
        <f t="shared" si="0"/>
        <v>3</v>
      </c>
      <c r="W14" s="232">
        <f t="shared" si="1"/>
        <v>44</v>
      </c>
      <c r="X14" s="233">
        <v>10</v>
      </c>
      <c r="Y14" s="197"/>
      <c r="Z14" s="288">
        <f t="shared" si="2"/>
      </c>
      <c r="AA14" s="289">
        <f t="shared" si="3"/>
      </c>
      <c r="AB14" s="289">
        <f t="shared" si="4"/>
      </c>
      <c r="AC14" s="196">
        <f t="shared" si="5"/>
      </c>
      <c r="AD14" s="289">
        <f t="shared" si="6"/>
      </c>
      <c r="AE14" s="289">
        <f t="shared" si="7"/>
      </c>
      <c r="AF14" s="289">
        <f t="shared" si="8"/>
      </c>
      <c r="AG14" s="289">
        <f t="shared" si="9"/>
      </c>
      <c r="AH14" s="289">
        <f t="shared" si="10"/>
      </c>
      <c r="AI14" s="289">
        <f t="shared" si="11"/>
      </c>
      <c r="AJ14" s="289">
        <f t="shared" si="12"/>
      </c>
      <c r="AK14" s="289">
        <f t="shared" si="13"/>
      </c>
      <c r="AL14" s="289">
        <f t="shared" si="14"/>
      </c>
      <c r="AM14" s="289">
        <f t="shared" si="15"/>
      </c>
      <c r="AN14" s="289">
        <f t="shared" si="16"/>
      </c>
      <c r="AO14" s="289">
        <f t="shared" si="17"/>
      </c>
      <c r="AP14" s="289">
        <f t="shared" si="18"/>
      </c>
      <c r="AQ14" s="289">
        <f t="shared" si="19"/>
        <v>44</v>
      </c>
      <c r="AR14" s="289">
        <f t="shared" si="20"/>
      </c>
      <c r="AS14" s="289">
        <f t="shared" si="21"/>
      </c>
    </row>
    <row r="15" spans="1:45" s="308" customFormat="1" ht="13.5" customHeight="1">
      <c r="A15" s="329" t="s">
        <v>408</v>
      </c>
      <c r="B15" s="329" t="s">
        <v>288</v>
      </c>
      <c r="C15" s="357" t="s">
        <v>48</v>
      </c>
      <c r="D15" s="220">
        <v>92</v>
      </c>
      <c r="E15" s="286">
        <f>IF(ISBLANK(D15),"",VLOOKUP(D15,BM_60_m,2))</f>
        <v>17</v>
      </c>
      <c r="F15" s="287"/>
      <c r="G15" s="229">
        <f>IF(ISBLANK(F15),"",VLOOKUP(F15,BM_50_m_H.,2))</f>
      </c>
      <c r="H15" s="223"/>
      <c r="I15" s="286">
        <f>IF(ISBLANK(H15),"",VLOOKUP(H15,BM_1000_m,2))</f>
      </c>
      <c r="J15" s="223">
        <v>6517</v>
      </c>
      <c r="K15" s="286">
        <f>IF(ISBLANK(J15),"",VLOOKUP(J15,BM_1_km_marche,2))</f>
        <v>13</v>
      </c>
      <c r="L15" s="224"/>
      <c r="M15" s="229">
        <f>IF(ISBLANK(L15),"",VLOOKUP(L15,BF_LONGUEUR,2))</f>
      </c>
      <c r="N15" s="224"/>
      <c r="O15" s="283">
        <f>IF(ISBLANK(N15),"",VLOOKUP(N15,BM_T.S.,2))</f>
      </c>
      <c r="P15" s="224">
        <v>105</v>
      </c>
      <c r="Q15" s="136">
        <f>IF(ISBLANK(P15),"",VLOOKUP(P15,BM_HAUTEUR,2))</f>
        <v>14</v>
      </c>
      <c r="R15" s="224"/>
      <c r="S15" s="286">
        <f>IF(ISBLANK(R15),"",VLOOKUP(R15,BM_PERCHE,2))</f>
      </c>
      <c r="T15" s="224"/>
      <c r="U15" s="286">
        <f>IF(ISBLANK(T15),"",VLOOKUP(T15,BM_POIDS,2))</f>
      </c>
      <c r="V15" s="225">
        <f t="shared" si="0"/>
        <v>3</v>
      </c>
      <c r="W15" s="232">
        <f t="shared" si="1"/>
        <v>44</v>
      </c>
      <c r="X15" s="233">
        <v>10</v>
      </c>
      <c r="Y15" s="197"/>
      <c r="Z15" s="288">
        <f t="shared" si="2"/>
      </c>
      <c r="AA15" s="289">
        <f t="shared" si="3"/>
      </c>
      <c r="AB15" s="289">
        <f t="shared" si="4"/>
      </c>
      <c r="AC15" s="196">
        <f t="shared" si="5"/>
      </c>
      <c r="AD15" s="289">
        <f t="shared" si="6"/>
      </c>
      <c r="AE15" s="289">
        <f t="shared" si="7"/>
      </c>
      <c r="AF15" s="289">
        <f t="shared" si="8"/>
      </c>
      <c r="AG15" s="289">
        <f t="shared" si="9"/>
      </c>
      <c r="AH15" s="289">
        <f t="shared" si="10"/>
      </c>
      <c r="AI15" s="289">
        <f t="shared" si="11"/>
      </c>
      <c r="AJ15" s="289">
        <f t="shared" si="12"/>
      </c>
      <c r="AK15" s="289">
        <f t="shared" si="13"/>
      </c>
      <c r="AL15" s="289">
        <f t="shared" si="14"/>
      </c>
      <c r="AM15" s="289">
        <f t="shared" si="15"/>
      </c>
      <c r="AN15" s="289">
        <f t="shared" si="16"/>
      </c>
      <c r="AO15" s="289">
        <f t="shared" si="17"/>
        <v>44</v>
      </c>
      <c r="AP15" s="289">
        <f t="shared" si="18"/>
      </c>
      <c r="AQ15" s="289">
        <f t="shared" si="19"/>
      </c>
      <c r="AR15" s="289">
        <f t="shared" si="20"/>
      </c>
      <c r="AS15" s="289">
        <f t="shared" si="21"/>
      </c>
    </row>
    <row r="16" spans="1:45" s="308" customFormat="1" ht="13.5" customHeight="1">
      <c r="A16" s="329" t="s">
        <v>411</v>
      </c>
      <c r="B16" s="329" t="s">
        <v>222</v>
      </c>
      <c r="C16" s="357" t="s">
        <v>48</v>
      </c>
      <c r="D16" s="220">
        <v>94</v>
      </c>
      <c r="E16" s="286">
        <f>IF(ISBLANK(D16),"",VLOOKUP(D16,BM_60_m,2))</f>
        <v>16</v>
      </c>
      <c r="F16" s="287"/>
      <c r="G16" s="229">
        <f>IF(ISBLANK(F16),"",VLOOKUP(F16,BM_50_m_H.,2))</f>
      </c>
      <c r="H16" s="223"/>
      <c r="I16" s="286">
        <f>IF(ISBLANK(H16),"",VLOOKUP(H16,BM_1000_m,2))</f>
      </c>
      <c r="J16" s="223">
        <v>7032</v>
      </c>
      <c r="K16" s="286">
        <f>IF(ISBLANK(J16),"",VLOOKUP(J16,BM_1_km_marche,2))</f>
        <v>12</v>
      </c>
      <c r="L16" s="224"/>
      <c r="M16" s="229">
        <f>IF(ISBLANK(L16),"",VLOOKUP(L16,BF_LONGUEUR,2))</f>
      </c>
      <c r="N16" s="224"/>
      <c r="O16" s="283">
        <f>IF(ISBLANK(N16),"",VLOOKUP(N16,BM_T.S.,2))</f>
      </c>
      <c r="P16" s="224">
        <v>100</v>
      </c>
      <c r="Q16" s="136">
        <f>IF(ISBLANK(P16),"",VLOOKUP(P16,BM_HAUTEUR,2))</f>
        <v>13</v>
      </c>
      <c r="R16" s="224"/>
      <c r="S16" s="286">
        <f>IF(ISBLANK(R16),"",VLOOKUP(R16,BM_PERCHE,2))</f>
      </c>
      <c r="T16" s="224"/>
      <c r="U16" s="286">
        <f>IF(ISBLANK(T16),"",VLOOKUP(T16,BM_POIDS,2))</f>
      </c>
      <c r="V16" s="225">
        <f t="shared" si="0"/>
        <v>3</v>
      </c>
      <c r="W16" s="232">
        <f t="shared" si="1"/>
        <v>41</v>
      </c>
      <c r="X16" s="233">
        <v>12</v>
      </c>
      <c r="Y16" s="197"/>
      <c r="Z16" s="288">
        <f t="shared" si="2"/>
      </c>
      <c r="AA16" s="289">
        <f t="shared" si="3"/>
      </c>
      <c r="AB16" s="289">
        <f t="shared" si="4"/>
      </c>
      <c r="AC16" s="196">
        <f t="shared" si="5"/>
      </c>
      <c r="AD16" s="289">
        <f t="shared" si="6"/>
      </c>
      <c r="AE16" s="289">
        <f t="shared" si="7"/>
      </c>
      <c r="AF16" s="289">
        <f t="shared" si="8"/>
      </c>
      <c r="AG16" s="289">
        <f t="shared" si="9"/>
      </c>
      <c r="AH16" s="289">
        <f t="shared" si="10"/>
      </c>
      <c r="AI16" s="289">
        <f t="shared" si="11"/>
      </c>
      <c r="AJ16" s="289">
        <f t="shared" si="12"/>
      </c>
      <c r="AK16" s="289">
        <f t="shared" si="13"/>
      </c>
      <c r="AL16" s="289">
        <f t="shared" si="14"/>
      </c>
      <c r="AM16" s="289">
        <f t="shared" si="15"/>
      </c>
      <c r="AN16" s="289">
        <f t="shared" si="16"/>
      </c>
      <c r="AO16" s="289">
        <f t="shared" si="17"/>
        <v>41</v>
      </c>
      <c r="AP16" s="289">
        <f t="shared" si="18"/>
      </c>
      <c r="AQ16" s="289">
        <f t="shared" si="19"/>
      </c>
      <c r="AR16" s="289">
        <f t="shared" si="20"/>
      </c>
      <c r="AS16" s="289">
        <f t="shared" si="21"/>
      </c>
    </row>
    <row r="17" spans="1:45" s="308" customFormat="1" ht="13.5" customHeight="1">
      <c r="A17" s="332" t="s">
        <v>122</v>
      </c>
      <c r="B17" s="332" t="s">
        <v>123</v>
      </c>
      <c r="C17" s="351" t="s">
        <v>46</v>
      </c>
      <c r="D17" s="220">
        <v>99</v>
      </c>
      <c r="E17" s="286">
        <f>IF(ISBLANK(D17),"",VLOOKUP(D17,BM_60_m,2))</f>
        <v>14</v>
      </c>
      <c r="F17" s="287"/>
      <c r="G17" s="229">
        <f>IF(ISBLANK(F17),"",VLOOKUP(F17,BM_50_m_H.,2))</f>
      </c>
      <c r="H17" s="223"/>
      <c r="I17" s="286">
        <f>IF(ISBLANK(H17),"",VLOOKUP(H17,BM_1000_m,2))</f>
      </c>
      <c r="J17" s="223">
        <v>7164</v>
      </c>
      <c r="K17" s="286">
        <f>IF(ISBLANK(J17),"",VLOOKUP(J17,BM_1_km_marche,2))</f>
        <v>11</v>
      </c>
      <c r="L17" s="224"/>
      <c r="M17" s="229">
        <f>IF(ISBLANK(L17),"",VLOOKUP(L17,BF_LONGUEUR,2))</f>
      </c>
      <c r="N17" s="224"/>
      <c r="O17" s="283">
        <f>IF(ISBLANK(N17),"",VLOOKUP(N17,BM_T.S.,2))</f>
      </c>
      <c r="P17" s="224"/>
      <c r="Q17" s="136">
        <f>IF(ISBLANK(P17),"",VLOOKUP(P17,BM_HAUTEUR,2))</f>
      </c>
      <c r="R17" s="224"/>
      <c r="S17" s="286">
        <f>IF(ISBLANK(R17),"",VLOOKUP(R17,BM_PERCHE,2))</f>
      </c>
      <c r="T17" s="224">
        <v>794</v>
      </c>
      <c r="U17" s="286">
        <f>IF(ISBLANK(T17),"",VLOOKUP(T17,BM_POIDS,2))</f>
        <v>16</v>
      </c>
      <c r="V17" s="225">
        <f t="shared" si="0"/>
        <v>3</v>
      </c>
      <c r="W17" s="232">
        <f t="shared" si="1"/>
        <v>41</v>
      </c>
      <c r="X17" s="233">
        <v>12</v>
      </c>
      <c r="Y17" s="197"/>
      <c r="Z17" s="288">
        <f t="shared" si="2"/>
      </c>
      <c r="AA17" s="289">
        <f t="shared" si="3"/>
      </c>
      <c r="AB17" s="289">
        <f t="shared" si="4"/>
      </c>
      <c r="AC17" s="196">
        <f t="shared" si="5"/>
      </c>
      <c r="AD17" s="289">
        <f t="shared" si="6"/>
      </c>
      <c r="AE17" s="289">
        <f t="shared" si="7"/>
      </c>
      <c r="AF17" s="289">
        <f t="shared" si="8"/>
      </c>
      <c r="AG17" s="289">
        <f t="shared" si="9"/>
      </c>
      <c r="AH17" s="289">
        <f t="shared" si="10"/>
      </c>
      <c r="AI17" s="289">
        <f t="shared" si="11"/>
      </c>
      <c r="AJ17" s="289">
        <f t="shared" si="12"/>
      </c>
      <c r="AK17" s="289">
        <f t="shared" si="13"/>
      </c>
      <c r="AL17" s="289">
        <f t="shared" si="14"/>
      </c>
      <c r="AM17" s="289">
        <f t="shared" si="15"/>
      </c>
      <c r="AN17" s="289">
        <f t="shared" si="16"/>
      </c>
      <c r="AO17" s="289">
        <f t="shared" si="17"/>
      </c>
      <c r="AP17" s="289">
        <f t="shared" si="18"/>
      </c>
      <c r="AQ17" s="289">
        <f t="shared" si="19"/>
        <v>41</v>
      </c>
      <c r="AR17" s="289">
        <f t="shared" si="20"/>
      </c>
      <c r="AS17" s="289">
        <f t="shared" si="21"/>
      </c>
    </row>
    <row r="18" spans="1:45" s="308" customFormat="1" ht="13.5" customHeight="1">
      <c r="A18" s="330" t="s">
        <v>142</v>
      </c>
      <c r="B18" s="330" t="s">
        <v>218</v>
      </c>
      <c r="C18" s="351" t="s">
        <v>46</v>
      </c>
      <c r="D18" s="220">
        <v>101</v>
      </c>
      <c r="E18" s="286">
        <f>IF(ISBLANK(D18),"",VLOOKUP(D18,BM_60_m,2))</f>
        <v>14</v>
      </c>
      <c r="F18" s="287"/>
      <c r="G18" s="229">
        <f>IF(ISBLANK(F18),"",VLOOKUP(F18,BM_50_m_H.,2))</f>
      </c>
      <c r="H18" s="223"/>
      <c r="I18" s="286">
        <f>IF(ISBLANK(H18),"",VLOOKUP(H18,BM_1000_m,2))</f>
      </c>
      <c r="J18" s="223">
        <v>7199</v>
      </c>
      <c r="K18" s="286">
        <f>IF(ISBLANK(J18),"",VLOOKUP(J18,BM_1_km_marche,2))</f>
        <v>11</v>
      </c>
      <c r="L18" s="224"/>
      <c r="M18" s="229">
        <f>IF(ISBLANK(L18),"",VLOOKUP(L18,BF_LONGUEUR,2))</f>
      </c>
      <c r="N18" s="224">
        <v>766</v>
      </c>
      <c r="O18" s="283">
        <f>IF(ISBLANK(N18),"",VLOOKUP(N18,BM_T.S.,2))</f>
        <v>14</v>
      </c>
      <c r="P18" s="224"/>
      <c r="Q18" s="136">
        <f>IF(ISBLANK(P18),"",VLOOKUP(P18,BM_HAUTEUR,2))</f>
      </c>
      <c r="R18" s="224"/>
      <c r="S18" s="286">
        <f>IF(ISBLANK(R18),"",VLOOKUP(R18,BM_PERCHE,2))</f>
      </c>
      <c r="T18" s="224"/>
      <c r="U18" s="286">
        <f>IF(ISBLANK(T18),"",VLOOKUP(T18,BM_POIDS,2))</f>
      </c>
      <c r="V18" s="225">
        <f t="shared" si="0"/>
        <v>3</v>
      </c>
      <c r="W18" s="232">
        <f t="shared" si="1"/>
        <v>39</v>
      </c>
      <c r="X18" s="233">
        <v>14</v>
      </c>
      <c r="Y18" s="197"/>
      <c r="Z18" s="288">
        <f t="shared" si="2"/>
      </c>
      <c r="AA18" s="289">
        <f t="shared" si="3"/>
      </c>
      <c r="AB18" s="289">
        <f t="shared" si="4"/>
      </c>
      <c r="AC18" s="196">
        <f t="shared" si="5"/>
      </c>
      <c r="AD18" s="289">
        <f t="shared" si="6"/>
      </c>
      <c r="AE18" s="289">
        <f t="shared" si="7"/>
      </c>
      <c r="AF18" s="289">
        <f t="shared" si="8"/>
      </c>
      <c r="AG18" s="289">
        <f t="shared" si="9"/>
      </c>
      <c r="AH18" s="289">
        <f t="shared" si="10"/>
      </c>
      <c r="AI18" s="289">
        <f t="shared" si="11"/>
      </c>
      <c r="AJ18" s="289">
        <f t="shared" si="12"/>
      </c>
      <c r="AK18" s="289">
        <f t="shared" si="13"/>
      </c>
      <c r="AL18" s="289">
        <f t="shared" si="14"/>
      </c>
      <c r="AM18" s="289">
        <f t="shared" si="15"/>
      </c>
      <c r="AN18" s="289">
        <f t="shared" si="16"/>
      </c>
      <c r="AO18" s="289">
        <f t="shared" si="17"/>
      </c>
      <c r="AP18" s="289">
        <f t="shared" si="18"/>
      </c>
      <c r="AQ18" s="289">
        <f t="shared" si="19"/>
        <v>39</v>
      </c>
      <c r="AR18" s="289">
        <f t="shared" si="20"/>
      </c>
      <c r="AS18" s="289">
        <f t="shared" si="21"/>
      </c>
    </row>
    <row r="19" spans="1:45" s="308" customFormat="1" ht="13.5" customHeight="1">
      <c r="A19" s="332" t="s">
        <v>212</v>
      </c>
      <c r="B19" s="332" t="s">
        <v>116</v>
      </c>
      <c r="C19" s="351" t="s">
        <v>46</v>
      </c>
      <c r="D19" s="220"/>
      <c r="E19" s="286">
        <f>IF(ISBLANK(D19),"",VLOOKUP(D19,BM_60_m,2))</f>
      </c>
      <c r="F19" s="287">
        <v>105</v>
      </c>
      <c r="G19" s="229">
        <f>IF(ISBLANK(F19),"",VLOOKUP(F19,BM_50_m_H.,2))</f>
        <v>17</v>
      </c>
      <c r="H19" s="223"/>
      <c r="I19" s="286">
        <f>IF(ISBLANK(H19),"",VLOOKUP(H19,BM_1000_m,2))</f>
      </c>
      <c r="J19" s="223">
        <v>6465</v>
      </c>
      <c r="K19" s="286">
        <f>IF(ISBLANK(J19),"",VLOOKUP(J19,BM_1_km_marche,2))</f>
        <v>14</v>
      </c>
      <c r="L19" s="224"/>
      <c r="M19" s="229">
        <f>IF(ISBLANK(L19),"",VLOOKUP(L19,BF_LONGUEUR,2))</f>
      </c>
      <c r="N19" s="224"/>
      <c r="O19" s="283">
        <f>IF(ISBLANK(N19),"",VLOOKUP(N19,BM_T.S.,2))</f>
      </c>
      <c r="P19" s="224"/>
      <c r="Q19" s="136">
        <f>IF(ISBLANK(P19),"",VLOOKUP(P19,BM_HAUTEUR,2))</f>
      </c>
      <c r="R19" s="224"/>
      <c r="S19" s="286">
        <f>IF(ISBLANK(R19),"",VLOOKUP(R19,BM_PERCHE,2))</f>
      </c>
      <c r="T19" s="224">
        <v>550</v>
      </c>
      <c r="U19" s="286">
        <f>IF(ISBLANK(T19),"",VLOOKUP(T19,BM_POIDS,2))</f>
        <v>7</v>
      </c>
      <c r="V19" s="225">
        <f t="shared" si="0"/>
        <v>3</v>
      </c>
      <c r="W19" s="232">
        <f t="shared" si="1"/>
        <v>38</v>
      </c>
      <c r="X19" s="233">
        <v>15</v>
      </c>
      <c r="Y19" s="197"/>
      <c r="Z19" s="288">
        <f t="shared" si="2"/>
      </c>
      <c r="AA19" s="289">
        <f t="shared" si="3"/>
      </c>
      <c r="AB19" s="289">
        <f t="shared" si="4"/>
      </c>
      <c r="AC19" s="196">
        <f t="shared" si="5"/>
      </c>
      <c r="AD19" s="289">
        <f t="shared" si="6"/>
      </c>
      <c r="AE19" s="289">
        <f t="shared" si="7"/>
      </c>
      <c r="AF19" s="289">
        <f t="shared" si="8"/>
      </c>
      <c r="AG19" s="289">
        <f t="shared" si="9"/>
      </c>
      <c r="AH19" s="289">
        <f t="shared" si="10"/>
      </c>
      <c r="AI19" s="289">
        <f t="shared" si="11"/>
      </c>
      <c r="AJ19" s="289">
        <f t="shared" si="12"/>
      </c>
      <c r="AK19" s="289">
        <f t="shared" si="13"/>
      </c>
      <c r="AL19" s="289">
        <f t="shared" si="14"/>
      </c>
      <c r="AM19" s="289">
        <f t="shared" si="15"/>
      </c>
      <c r="AN19" s="289">
        <f t="shared" si="16"/>
      </c>
      <c r="AO19" s="289">
        <f t="shared" si="17"/>
      </c>
      <c r="AP19" s="289">
        <f t="shared" si="18"/>
      </c>
      <c r="AQ19" s="289">
        <f t="shared" si="19"/>
        <v>38</v>
      </c>
      <c r="AR19" s="289">
        <f t="shared" si="20"/>
      </c>
      <c r="AS19" s="289">
        <f t="shared" si="21"/>
      </c>
    </row>
    <row r="20" spans="1:45" s="308" customFormat="1" ht="16.5">
      <c r="A20" s="332" t="s">
        <v>200</v>
      </c>
      <c r="B20" s="332" t="s">
        <v>598</v>
      </c>
      <c r="C20" s="351" t="s">
        <v>63</v>
      </c>
      <c r="D20" s="220">
        <v>96</v>
      </c>
      <c r="E20" s="286">
        <f>IF(ISBLANK(D20),"",VLOOKUP(D20,BM_60_m,2))</f>
        <v>15</v>
      </c>
      <c r="F20" s="287"/>
      <c r="G20" s="229">
        <f>IF(ISBLANK(F20),"",VLOOKUP(F20,BM_50_m_H.,2))</f>
      </c>
      <c r="H20" s="223"/>
      <c r="I20" s="286">
        <f>IF(ISBLANK(H20),"",VLOOKUP(H20,BM_1000_m,2))</f>
      </c>
      <c r="J20" s="223">
        <v>7079</v>
      </c>
      <c r="K20" s="286">
        <f>IF(ISBLANK(J20),"",VLOOKUP(J20,BM_1_km_marche,2))</f>
        <v>12</v>
      </c>
      <c r="L20" s="224"/>
      <c r="M20" s="229">
        <f>IF(ISBLANK(L20),"",VLOOKUP(L20,BF_LONGUEUR,2))</f>
      </c>
      <c r="N20" s="224">
        <v>687</v>
      </c>
      <c r="O20" s="283">
        <f>IF(ISBLANK(N20),"",VLOOKUP(N20,BM_T.S.,2))</f>
        <v>10</v>
      </c>
      <c r="P20" s="224"/>
      <c r="Q20" s="136">
        <f>IF(ISBLANK(P20),"",VLOOKUP(P20,BM_HAUTEUR,2))</f>
      </c>
      <c r="R20" s="224"/>
      <c r="S20" s="286">
        <f>IF(ISBLANK(R20),"",VLOOKUP(R20,BM_PERCHE,2))</f>
      </c>
      <c r="T20" s="224"/>
      <c r="U20" s="286">
        <f>IF(ISBLANK(T20),"",VLOOKUP(T20,BM_POIDS,2))</f>
      </c>
      <c r="V20" s="225">
        <f t="shared" si="0"/>
        <v>3</v>
      </c>
      <c r="W20" s="232">
        <f t="shared" si="1"/>
        <v>37</v>
      </c>
      <c r="X20" s="233">
        <v>16</v>
      </c>
      <c r="Y20" s="197"/>
      <c r="Z20" s="288">
        <f t="shared" si="2"/>
      </c>
      <c r="AA20" s="289">
        <f t="shared" si="3"/>
      </c>
      <c r="AB20" s="289">
        <f t="shared" si="4"/>
      </c>
      <c r="AC20" s="196">
        <f t="shared" si="5"/>
      </c>
      <c r="AD20" s="289">
        <f t="shared" si="6"/>
      </c>
      <c r="AE20" s="289">
        <f t="shared" si="7"/>
      </c>
      <c r="AF20" s="289">
        <f t="shared" si="8"/>
      </c>
      <c r="AG20" s="289">
        <f t="shared" si="9"/>
      </c>
      <c r="AH20" s="289">
        <f t="shared" si="10"/>
      </c>
      <c r="AI20" s="289">
        <f t="shared" si="11"/>
      </c>
      <c r="AJ20" s="289">
        <f t="shared" si="12"/>
      </c>
      <c r="AK20" s="289">
        <f t="shared" si="13"/>
      </c>
      <c r="AL20" s="289">
        <f t="shared" si="14"/>
        <v>37</v>
      </c>
      <c r="AM20" s="289">
        <f t="shared" si="15"/>
      </c>
      <c r="AN20" s="289">
        <f t="shared" si="16"/>
      </c>
      <c r="AO20" s="289">
        <f t="shared" si="17"/>
      </c>
      <c r="AP20" s="289">
        <f t="shared" si="18"/>
      </c>
      <c r="AQ20" s="289">
        <f t="shared" si="19"/>
      </c>
      <c r="AR20" s="289">
        <f t="shared" si="20"/>
      </c>
      <c r="AS20" s="289">
        <f t="shared" si="21"/>
      </c>
    </row>
    <row r="21" spans="1:45" s="130" customFormat="1" ht="16.5">
      <c r="A21" s="356" t="s">
        <v>256</v>
      </c>
      <c r="B21" s="356" t="s">
        <v>108</v>
      </c>
      <c r="C21" s="357" t="s">
        <v>77</v>
      </c>
      <c r="D21" s="220"/>
      <c r="E21" s="286">
        <f>IF(ISBLANK(D21),"",VLOOKUP(D21,BM_60_m,2))</f>
      </c>
      <c r="F21" s="287">
        <v>113</v>
      </c>
      <c r="G21" s="229">
        <f>IF(ISBLANK(F21),"",VLOOKUP(F21,BM_50_m_H.,2))</f>
        <v>15</v>
      </c>
      <c r="H21" s="223"/>
      <c r="I21" s="286">
        <f>IF(ISBLANK(H21),"",VLOOKUP(H21,BM_1000_m,2))</f>
      </c>
      <c r="J21" s="223">
        <v>6424</v>
      </c>
      <c r="K21" s="286">
        <f>IF(ISBLANK(J21),"",VLOOKUP(J21,BM_1_km_marche,2))</f>
        <v>14</v>
      </c>
      <c r="L21" s="224"/>
      <c r="M21" s="229">
        <f>IF(ISBLANK(L21),"",VLOOKUP(L21,BF_LONGUEUR,2))</f>
      </c>
      <c r="N21" s="224"/>
      <c r="O21" s="283">
        <f>IF(ISBLANK(N21),"",VLOOKUP(N21,BM_T.S.,2))</f>
      </c>
      <c r="P21" s="224"/>
      <c r="Q21" s="136">
        <f>IF(ISBLANK(P21),"",VLOOKUP(P21,BM_HAUTEUR,2))</f>
      </c>
      <c r="R21" s="224"/>
      <c r="S21" s="286">
        <f>IF(ISBLANK(R21),"",VLOOKUP(R21,BM_PERCHE,2))</f>
      </c>
      <c r="T21" s="224">
        <v>572</v>
      </c>
      <c r="U21" s="286">
        <f>IF(ISBLANK(T21),"",VLOOKUP(T21,BM_POIDS,2))</f>
        <v>7</v>
      </c>
      <c r="V21" s="225">
        <f t="shared" si="0"/>
        <v>3</v>
      </c>
      <c r="W21" s="232">
        <f t="shared" si="1"/>
        <v>36</v>
      </c>
      <c r="X21" s="233">
        <v>17</v>
      </c>
      <c r="Y21" s="197"/>
      <c r="Z21" s="288">
        <f t="shared" si="2"/>
      </c>
      <c r="AA21" s="289">
        <f t="shared" si="3"/>
      </c>
      <c r="AB21" s="289">
        <f t="shared" si="4"/>
      </c>
      <c r="AC21" s="196">
        <f t="shared" si="5"/>
      </c>
      <c r="AD21" s="289">
        <f t="shared" si="6"/>
        <v>36</v>
      </c>
      <c r="AE21" s="289">
        <f t="shared" si="7"/>
      </c>
      <c r="AF21" s="289">
        <f t="shared" si="8"/>
      </c>
      <c r="AG21" s="289">
        <f t="shared" si="9"/>
      </c>
      <c r="AH21" s="289">
        <f t="shared" si="10"/>
      </c>
      <c r="AI21" s="289">
        <f t="shared" si="11"/>
      </c>
      <c r="AJ21" s="289">
        <f t="shared" si="12"/>
      </c>
      <c r="AK21" s="289">
        <f t="shared" si="13"/>
      </c>
      <c r="AL21" s="289">
        <f t="shared" si="14"/>
      </c>
      <c r="AM21" s="289">
        <f t="shared" si="15"/>
      </c>
      <c r="AN21" s="289">
        <f t="shared" si="16"/>
      </c>
      <c r="AO21" s="289">
        <f t="shared" si="17"/>
      </c>
      <c r="AP21" s="289">
        <f t="shared" si="18"/>
      </c>
      <c r="AQ21" s="289">
        <f t="shared" si="19"/>
      </c>
      <c r="AR21" s="289">
        <f t="shared" si="20"/>
      </c>
      <c r="AS21" s="289">
        <f t="shared" si="21"/>
      </c>
    </row>
    <row r="22" spans="1:45" s="308" customFormat="1" ht="16.5">
      <c r="A22" s="356" t="s">
        <v>437</v>
      </c>
      <c r="B22" s="356" t="s">
        <v>167</v>
      </c>
      <c r="C22" s="357" t="s">
        <v>64</v>
      </c>
      <c r="D22" s="220">
        <v>102</v>
      </c>
      <c r="E22" s="286">
        <f>IF(ISBLANK(D22),"",VLOOKUP(D22,BM_60_m,2))</f>
        <v>13</v>
      </c>
      <c r="F22" s="287"/>
      <c r="G22" s="229">
        <f>IF(ISBLANK(F22),"",VLOOKUP(F22,BM_50_m_H.,2))</f>
      </c>
      <c r="H22" s="223"/>
      <c r="I22" s="286">
        <f>IF(ISBLANK(H22),"",VLOOKUP(H22,BM_1000_m,2))</f>
      </c>
      <c r="J22" s="223">
        <v>7246</v>
      </c>
      <c r="K22" s="286">
        <f>IF(ISBLANK(J22),"",VLOOKUP(J22,BM_1_km_marche,2))</f>
        <v>10</v>
      </c>
      <c r="L22" s="224"/>
      <c r="M22" s="229">
        <f>IF(ISBLANK(L22),"",VLOOKUP(L22,BF_LONGUEUR,2))</f>
      </c>
      <c r="N22" s="224">
        <v>754</v>
      </c>
      <c r="O22" s="283">
        <f>IF(ISBLANK(N22),"",VLOOKUP(N22,BM_T.S.,2))</f>
        <v>13</v>
      </c>
      <c r="P22" s="224"/>
      <c r="Q22" s="136">
        <f>IF(ISBLANK(P22),"",VLOOKUP(P22,BM_HAUTEUR,2))</f>
      </c>
      <c r="R22" s="224"/>
      <c r="S22" s="286">
        <f>IF(ISBLANK(R22),"",VLOOKUP(R22,BM_PERCHE,2))</f>
      </c>
      <c r="T22" s="224"/>
      <c r="U22" s="286">
        <f>IF(ISBLANK(T22),"",VLOOKUP(T22,BM_POIDS,2))</f>
      </c>
      <c r="V22" s="225">
        <f t="shared" si="0"/>
        <v>3</v>
      </c>
      <c r="W22" s="232">
        <f t="shared" si="1"/>
        <v>36</v>
      </c>
      <c r="X22" s="233">
        <v>17</v>
      </c>
      <c r="Y22" s="197"/>
      <c r="Z22" s="288">
        <f t="shared" si="2"/>
      </c>
      <c r="AA22" s="289">
        <f t="shared" si="3"/>
        <v>36</v>
      </c>
      <c r="AB22" s="289">
        <f t="shared" si="4"/>
      </c>
      <c r="AC22" s="196">
        <f t="shared" si="5"/>
      </c>
      <c r="AD22" s="289">
        <f t="shared" si="6"/>
      </c>
      <c r="AE22" s="289">
        <f t="shared" si="7"/>
      </c>
      <c r="AF22" s="289">
        <f t="shared" si="8"/>
      </c>
      <c r="AG22" s="289">
        <f t="shared" si="9"/>
      </c>
      <c r="AH22" s="289">
        <f t="shared" si="10"/>
      </c>
      <c r="AI22" s="289">
        <f t="shared" si="11"/>
      </c>
      <c r="AJ22" s="289">
        <f t="shared" si="12"/>
      </c>
      <c r="AK22" s="289">
        <f t="shared" si="13"/>
      </c>
      <c r="AL22" s="289">
        <f t="shared" si="14"/>
      </c>
      <c r="AM22" s="289">
        <f t="shared" si="15"/>
      </c>
      <c r="AN22" s="289">
        <f t="shared" si="16"/>
      </c>
      <c r="AO22" s="289">
        <f t="shared" si="17"/>
      </c>
      <c r="AP22" s="289">
        <f t="shared" si="18"/>
      </c>
      <c r="AQ22" s="289">
        <f t="shared" si="19"/>
      </c>
      <c r="AR22" s="289">
        <f t="shared" si="20"/>
      </c>
      <c r="AS22" s="289">
        <f t="shared" si="21"/>
      </c>
    </row>
    <row r="23" spans="1:45" s="308" customFormat="1" ht="16.5">
      <c r="A23" s="356" t="s">
        <v>207</v>
      </c>
      <c r="B23" s="356" t="s">
        <v>208</v>
      </c>
      <c r="C23" s="357" t="s">
        <v>77</v>
      </c>
      <c r="D23" s="220">
        <v>101</v>
      </c>
      <c r="E23" s="286">
        <f>IF(ISBLANK(D23),"",VLOOKUP(D23,BM_60_m,2))</f>
        <v>14</v>
      </c>
      <c r="F23" s="287"/>
      <c r="G23" s="229">
        <f>IF(ISBLANK(F23),"",VLOOKUP(F23,BM_50_m_H.,2))</f>
      </c>
      <c r="H23" s="223"/>
      <c r="I23" s="286">
        <f>IF(ISBLANK(H23),"",VLOOKUP(H23,BM_1000_m,2))</f>
      </c>
      <c r="J23" s="223">
        <v>6427</v>
      </c>
      <c r="K23" s="286">
        <f>IF(ISBLANK(J23),"",VLOOKUP(J23,BM_1_km_marche,2))</f>
        <v>14</v>
      </c>
      <c r="L23" s="224"/>
      <c r="M23" s="229">
        <f>IF(ISBLANK(L23),"",VLOOKUP(L23,BF_LONGUEUR,2))</f>
      </c>
      <c r="N23" s="224"/>
      <c r="O23" s="283">
        <f>IF(ISBLANK(N23),"",VLOOKUP(N23,BM_T.S.,2))</f>
      </c>
      <c r="P23" s="224"/>
      <c r="Q23" s="136">
        <f>IF(ISBLANK(P23),"",VLOOKUP(P23,BM_HAUTEUR,2))</f>
      </c>
      <c r="R23" s="224"/>
      <c r="S23" s="286">
        <f>IF(ISBLANK(R23),"",VLOOKUP(R23,BM_PERCHE,2))</f>
      </c>
      <c r="T23" s="224">
        <v>538</v>
      </c>
      <c r="U23" s="286">
        <f>IF(ISBLANK(T23),"",VLOOKUP(T23,BM_POIDS,2))</f>
        <v>7</v>
      </c>
      <c r="V23" s="225">
        <f t="shared" si="0"/>
        <v>3</v>
      </c>
      <c r="W23" s="232">
        <f t="shared" si="1"/>
        <v>35</v>
      </c>
      <c r="X23" s="233">
        <v>19</v>
      </c>
      <c r="Y23" s="197"/>
      <c r="Z23" s="288">
        <f t="shared" si="2"/>
      </c>
      <c r="AA23" s="289">
        <f t="shared" si="3"/>
      </c>
      <c r="AB23" s="289">
        <f t="shared" si="4"/>
      </c>
      <c r="AC23" s="196">
        <f t="shared" si="5"/>
      </c>
      <c r="AD23" s="289">
        <f t="shared" si="6"/>
        <v>35</v>
      </c>
      <c r="AE23" s="289">
        <f t="shared" si="7"/>
      </c>
      <c r="AF23" s="289">
        <f t="shared" si="8"/>
      </c>
      <c r="AG23" s="289">
        <f t="shared" si="9"/>
      </c>
      <c r="AH23" s="289">
        <f t="shared" si="10"/>
      </c>
      <c r="AI23" s="289">
        <f t="shared" si="11"/>
      </c>
      <c r="AJ23" s="289">
        <f t="shared" si="12"/>
      </c>
      <c r="AK23" s="289">
        <f t="shared" si="13"/>
      </c>
      <c r="AL23" s="289">
        <f t="shared" si="14"/>
      </c>
      <c r="AM23" s="289">
        <f t="shared" si="15"/>
      </c>
      <c r="AN23" s="289">
        <f t="shared" si="16"/>
      </c>
      <c r="AO23" s="289">
        <f t="shared" si="17"/>
      </c>
      <c r="AP23" s="289">
        <f t="shared" si="18"/>
      </c>
      <c r="AQ23" s="289">
        <f t="shared" si="19"/>
      </c>
      <c r="AR23" s="289">
        <f t="shared" si="20"/>
      </c>
      <c r="AS23" s="289">
        <f t="shared" si="21"/>
      </c>
    </row>
    <row r="24" spans="1:45" s="308" customFormat="1" ht="16.5">
      <c r="A24" s="332" t="s">
        <v>121</v>
      </c>
      <c r="B24" s="332" t="s">
        <v>107</v>
      </c>
      <c r="C24" s="351" t="s">
        <v>46</v>
      </c>
      <c r="D24" s="220">
        <v>103</v>
      </c>
      <c r="E24" s="286">
        <f>IF(ISBLANK(D24),"",VLOOKUP(D24,BM_60_m,2))</f>
        <v>12</v>
      </c>
      <c r="F24" s="287"/>
      <c r="G24" s="229">
        <f>IF(ISBLANK(F24),"",VLOOKUP(F24,BM_50_m_H.,2))</f>
      </c>
      <c r="H24" s="223"/>
      <c r="I24" s="286">
        <f>IF(ISBLANK(H24),"",VLOOKUP(H24,BM_1000_m,2))</f>
      </c>
      <c r="J24" s="223">
        <v>6595</v>
      </c>
      <c r="K24" s="286">
        <f>IF(ISBLANK(J24),"",VLOOKUP(J24,BM_1_km_marche,2))</f>
        <v>13</v>
      </c>
      <c r="L24" s="224"/>
      <c r="M24" s="229">
        <f>IF(ISBLANK(L24),"",VLOOKUP(L24,BF_LONGUEUR,2))</f>
      </c>
      <c r="N24" s="224">
        <v>683</v>
      </c>
      <c r="O24" s="283">
        <f>IF(ISBLANK(N24),"",VLOOKUP(N24,BM_T.S.,2))</f>
        <v>10</v>
      </c>
      <c r="P24" s="224"/>
      <c r="Q24" s="136">
        <f>IF(ISBLANK(P24),"",VLOOKUP(P24,BM_HAUTEUR,2))</f>
      </c>
      <c r="R24" s="224"/>
      <c r="S24" s="286">
        <f>IF(ISBLANK(R24),"",VLOOKUP(R24,BM_PERCHE,2))</f>
      </c>
      <c r="T24" s="224"/>
      <c r="U24" s="286">
        <f>IF(ISBLANK(T24),"",VLOOKUP(T24,BM_POIDS,2))</f>
      </c>
      <c r="V24" s="225">
        <f t="shared" si="0"/>
        <v>3</v>
      </c>
      <c r="W24" s="232">
        <f t="shared" si="1"/>
        <v>35</v>
      </c>
      <c r="X24" s="233">
        <v>19</v>
      </c>
      <c r="Y24" s="197"/>
      <c r="Z24" s="288">
        <f t="shared" si="2"/>
      </c>
      <c r="AA24" s="289">
        <f t="shared" si="3"/>
      </c>
      <c r="AB24" s="289">
        <f t="shared" si="4"/>
      </c>
      <c r="AC24" s="196">
        <f t="shared" si="5"/>
      </c>
      <c r="AD24" s="289">
        <f t="shared" si="6"/>
      </c>
      <c r="AE24" s="289">
        <f t="shared" si="7"/>
      </c>
      <c r="AF24" s="289">
        <f t="shared" si="8"/>
      </c>
      <c r="AG24" s="289">
        <f t="shared" si="9"/>
      </c>
      <c r="AH24" s="289">
        <f t="shared" si="10"/>
      </c>
      <c r="AI24" s="289">
        <f t="shared" si="11"/>
      </c>
      <c r="AJ24" s="289">
        <f t="shared" si="12"/>
      </c>
      <c r="AK24" s="289">
        <f t="shared" si="13"/>
      </c>
      <c r="AL24" s="289">
        <f t="shared" si="14"/>
      </c>
      <c r="AM24" s="289">
        <f t="shared" si="15"/>
      </c>
      <c r="AN24" s="289">
        <f t="shared" si="16"/>
      </c>
      <c r="AO24" s="289">
        <f t="shared" si="17"/>
      </c>
      <c r="AP24" s="289">
        <f t="shared" si="18"/>
      </c>
      <c r="AQ24" s="289">
        <f t="shared" si="19"/>
        <v>35</v>
      </c>
      <c r="AR24" s="289">
        <f t="shared" si="20"/>
      </c>
      <c r="AS24" s="289">
        <f t="shared" si="21"/>
      </c>
    </row>
    <row r="25" spans="1:45" s="308" customFormat="1" ht="16.5">
      <c r="A25" s="359" t="s">
        <v>361</v>
      </c>
      <c r="B25" s="359" t="s">
        <v>362</v>
      </c>
      <c r="C25" s="351" t="s">
        <v>46</v>
      </c>
      <c r="D25" s="220">
        <v>102</v>
      </c>
      <c r="E25" s="286">
        <f>IF(ISBLANK(D25),"",VLOOKUP(D25,BM_60_m,2))</f>
        <v>13</v>
      </c>
      <c r="F25" s="287"/>
      <c r="G25" s="229">
        <f>IF(ISBLANK(F25),"",VLOOKUP(F25,BM_50_m_H.,2))</f>
      </c>
      <c r="H25" s="223"/>
      <c r="I25" s="286">
        <f>IF(ISBLANK(H25),"",VLOOKUP(H25,BM_1000_m,2))</f>
      </c>
      <c r="J25" s="223">
        <v>6585</v>
      </c>
      <c r="K25" s="286">
        <f>IF(ISBLANK(J25),"",VLOOKUP(J25,BM_1_km_marche,2))</f>
        <v>13</v>
      </c>
      <c r="L25" s="224"/>
      <c r="M25" s="229">
        <f>IF(ISBLANK(L25),"",VLOOKUP(L25,BF_LONGUEUR,2))</f>
      </c>
      <c r="N25" s="224">
        <v>664</v>
      </c>
      <c r="O25" s="283">
        <f>IF(ISBLANK(N25),"",VLOOKUP(N25,BM_T.S.,2))</f>
        <v>9</v>
      </c>
      <c r="P25" s="224"/>
      <c r="Q25" s="136">
        <f>IF(ISBLANK(P25),"",VLOOKUP(P25,BM_HAUTEUR,2))</f>
      </c>
      <c r="R25" s="224"/>
      <c r="S25" s="286">
        <f>IF(ISBLANK(R25),"",VLOOKUP(R25,BM_PERCHE,2))</f>
      </c>
      <c r="T25" s="224"/>
      <c r="U25" s="286">
        <f>IF(ISBLANK(T25),"",VLOOKUP(T25,BM_POIDS,2))</f>
      </c>
      <c r="V25" s="225">
        <f t="shared" si="0"/>
        <v>3</v>
      </c>
      <c r="W25" s="232">
        <f t="shared" si="1"/>
        <v>35</v>
      </c>
      <c r="X25" s="233">
        <v>19</v>
      </c>
      <c r="Y25" s="197"/>
      <c r="Z25" s="288">
        <f t="shared" si="2"/>
      </c>
      <c r="AA25" s="289">
        <f t="shared" si="3"/>
      </c>
      <c r="AB25" s="289">
        <f t="shared" si="4"/>
      </c>
      <c r="AC25" s="196">
        <f t="shared" si="5"/>
      </c>
      <c r="AD25" s="289">
        <f t="shared" si="6"/>
      </c>
      <c r="AE25" s="289">
        <f t="shared" si="7"/>
      </c>
      <c r="AF25" s="289">
        <f t="shared" si="8"/>
      </c>
      <c r="AG25" s="289">
        <f t="shared" si="9"/>
      </c>
      <c r="AH25" s="289">
        <f t="shared" si="10"/>
      </c>
      <c r="AI25" s="289">
        <f t="shared" si="11"/>
      </c>
      <c r="AJ25" s="289">
        <f t="shared" si="12"/>
      </c>
      <c r="AK25" s="289">
        <f t="shared" si="13"/>
      </c>
      <c r="AL25" s="289">
        <f t="shared" si="14"/>
      </c>
      <c r="AM25" s="289">
        <f t="shared" si="15"/>
      </c>
      <c r="AN25" s="289">
        <f t="shared" si="16"/>
      </c>
      <c r="AO25" s="289">
        <f t="shared" si="17"/>
      </c>
      <c r="AP25" s="289">
        <f t="shared" si="18"/>
      </c>
      <c r="AQ25" s="289">
        <f t="shared" si="19"/>
        <v>35</v>
      </c>
      <c r="AR25" s="289">
        <f t="shared" si="20"/>
      </c>
      <c r="AS25" s="289">
        <f t="shared" si="21"/>
      </c>
    </row>
    <row r="26" spans="1:45" s="308" customFormat="1" ht="16.5">
      <c r="A26" s="330" t="s">
        <v>359</v>
      </c>
      <c r="B26" s="330" t="s">
        <v>360</v>
      </c>
      <c r="C26" s="351" t="s">
        <v>46</v>
      </c>
      <c r="D26" s="220">
        <v>92</v>
      </c>
      <c r="E26" s="286">
        <f>IF(ISBLANK(D26),"",VLOOKUP(D26,BM_60_m,2))</f>
        <v>17</v>
      </c>
      <c r="F26" s="287"/>
      <c r="G26" s="229">
        <f>IF(ISBLANK(F26),"",VLOOKUP(F26,BM_50_m_H.,2))</f>
      </c>
      <c r="H26" s="223"/>
      <c r="I26" s="286">
        <f>IF(ISBLANK(H26),"",VLOOKUP(H26,BM_1000_m,2))</f>
      </c>
      <c r="J26" s="223">
        <v>7478</v>
      </c>
      <c r="K26" s="286">
        <f>IF(ISBLANK(J26),"",VLOOKUP(J26,BM_1_km_marche,2))</f>
        <v>8</v>
      </c>
      <c r="L26" s="224"/>
      <c r="M26" s="229">
        <f>IF(ISBLANK(L26),"",VLOOKUP(L26,BF_LONGUEUR,2))</f>
      </c>
      <c r="N26" s="224">
        <v>665</v>
      </c>
      <c r="O26" s="283">
        <f>IF(ISBLANK(N26),"",VLOOKUP(N26,BM_T.S.,2))</f>
        <v>9</v>
      </c>
      <c r="P26" s="224"/>
      <c r="Q26" s="136">
        <f>IF(ISBLANK(P26),"",VLOOKUP(P26,BM_HAUTEUR,2))</f>
      </c>
      <c r="R26" s="224"/>
      <c r="S26" s="286">
        <f>IF(ISBLANK(R26),"",VLOOKUP(R26,BM_PERCHE,2))</f>
      </c>
      <c r="T26" s="224"/>
      <c r="U26" s="286">
        <f>IF(ISBLANK(T26),"",VLOOKUP(T26,BM_POIDS,2))</f>
      </c>
      <c r="V26" s="225">
        <f t="shared" si="0"/>
        <v>3</v>
      </c>
      <c r="W26" s="232">
        <f t="shared" si="1"/>
        <v>34</v>
      </c>
      <c r="X26" s="233">
        <v>22</v>
      </c>
      <c r="Y26" s="197"/>
      <c r="Z26" s="288">
        <f t="shared" si="2"/>
      </c>
      <c r="AA26" s="289">
        <f t="shared" si="3"/>
      </c>
      <c r="AB26" s="289">
        <f t="shared" si="4"/>
      </c>
      <c r="AC26" s="196">
        <f t="shared" si="5"/>
      </c>
      <c r="AD26" s="289">
        <f t="shared" si="6"/>
      </c>
      <c r="AE26" s="289">
        <f t="shared" si="7"/>
      </c>
      <c r="AF26" s="289">
        <f t="shared" si="8"/>
      </c>
      <c r="AG26" s="289">
        <f t="shared" si="9"/>
      </c>
      <c r="AH26" s="289">
        <f t="shared" si="10"/>
      </c>
      <c r="AI26" s="289">
        <f t="shared" si="11"/>
      </c>
      <c r="AJ26" s="289">
        <f t="shared" si="12"/>
      </c>
      <c r="AK26" s="289">
        <f t="shared" si="13"/>
      </c>
      <c r="AL26" s="289">
        <f t="shared" si="14"/>
      </c>
      <c r="AM26" s="289">
        <f t="shared" si="15"/>
      </c>
      <c r="AN26" s="289">
        <f t="shared" si="16"/>
      </c>
      <c r="AO26" s="289">
        <f t="shared" si="17"/>
      </c>
      <c r="AP26" s="289">
        <f t="shared" si="18"/>
      </c>
      <c r="AQ26" s="289">
        <f t="shared" si="19"/>
        <v>34</v>
      </c>
      <c r="AR26" s="289">
        <f t="shared" si="20"/>
      </c>
      <c r="AS26" s="289">
        <f t="shared" si="21"/>
      </c>
    </row>
    <row r="27" spans="1:45" s="308" customFormat="1" ht="16.5">
      <c r="A27" s="356" t="s">
        <v>435</v>
      </c>
      <c r="B27" s="356" t="s">
        <v>436</v>
      </c>
      <c r="C27" s="357" t="s">
        <v>77</v>
      </c>
      <c r="D27" s="220">
        <v>99</v>
      </c>
      <c r="E27" s="286">
        <f>IF(ISBLANK(D27),"",VLOOKUP(D27,BM_60_m,2))</f>
        <v>14</v>
      </c>
      <c r="F27" s="287"/>
      <c r="G27" s="229">
        <f>IF(ISBLANK(F27),"",VLOOKUP(F27,BM_50_m_H.,2))</f>
      </c>
      <c r="H27" s="223"/>
      <c r="I27" s="286">
        <f>IF(ISBLANK(H27),"",VLOOKUP(H27,BM_1000_m,2))</f>
      </c>
      <c r="J27" s="223">
        <v>7031</v>
      </c>
      <c r="K27" s="286">
        <f>IF(ISBLANK(J27),"",VLOOKUP(J27,BM_1_km_marche,2))</f>
        <v>12</v>
      </c>
      <c r="L27" s="224"/>
      <c r="M27" s="229">
        <f>IF(ISBLANK(L27),"",VLOOKUP(L27,BF_LONGUEUR,2))</f>
      </c>
      <c r="N27" s="224"/>
      <c r="O27" s="283">
        <f>IF(ISBLANK(N27),"",VLOOKUP(N27,BM_T.S.,2))</f>
      </c>
      <c r="P27" s="224"/>
      <c r="Q27" s="136">
        <f>IF(ISBLANK(P27),"",VLOOKUP(P27,BM_HAUTEUR,2))</f>
      </c>
      <c r="R27" s="224"/>
      <c r="S27" s="286">
        <f>IF(ISBLANK(R27),"",VLOOKUP(R27,BM_PERCHE,2))</f>
      </c>
      <c r="T27" s="224">
        <v>624</v>
      </c>
      <c r="U27" s="286">
        <f>IF(ISBLANK(T27),"",VLOOKUP(T27,BM_POIDS,2))</f>
        <v>7</v>
      </c>
      <c r="V27" s="225">
        <f t="shared" si="0"/>
        <v>3</v>
      </c>
      <c r="W27" s="232">
        <f t="shared" si="1"/>
        <v>33</v>
      </c>
      <c r="X27" s="233">
        <v>23</v>
      </c>
      <c r="Y27" s="197"/>
      <c r="Z27" s="288">
        <f t="shared" si="2"/>
      </c>
      <c r="AA27" s="289">
        <f t="shared" si="3"/>
      </c>
      <c r="AB27" s="289">
        <f t="shared" si="4"/>
      </c>
      <c r="AC27" s="196">
        <f t="shared" si="5"/>
      </c>
      <c r="AD27" s="289">
        <f t="shared" si="6"/>
        <v>33</v>
      </c>
      <c r="AE27" s="289">
        <f t="shared" si="7"/>
      </c>
      <c r="AF27" s="289">
        <f t="shared" si="8"/>
      </c>
      <c r="AG27" s="289">
        <f t="shared" si="9"/>
      </c>
      <c r="AH27" s="289">
        <f t="shared" si="10"/>
      </c>
      <c r="AI27" s="289">
        <f t="shared" si="11"/>
      </c>
      <c r="AJ27" s="289">
        <f t="shared" si="12"/>
      </c>
      <c r="AK27" s="289">
        <f t="shared" si="13"/>
      </c>
      <c r="AL27" s="289">
        <f t="shared" si="14"/>
      </c>
      <c r="AM27" s="289">
        <f t="shared" si="15"/>
      </c>
      <c r="AN27" s="289">
        <f t="shared" si="16"/>
      </c>
      <c r="AO27" s="289">
        <f t="shared" si="17"/>
      </c>
      <c r="AP27" s="289">
        <f t="shared" si="18"/>
      </c>
      <c r="AQ27" s="289">
        <f t="shared" si="19"/>
      </c>
      <c r="AR27" s="289">
        <f t="shared" si="20"/>
      </c>
      <c r="AS27" s="289">
        <f t="shared" si="21"/>
      </c>
    </row>
    <row r="28" spans="1:45" s="308" customFormat="1" ht="16.5">
      <c r="A28" s="352" t="s">
        <v>440</v>
      </c>
      <c r="B28" s="352" t="s">
        <v>441</v>
      </c>
      <c r="C28" s="350" t="s">
        <v>64</v>
      </c>
      <c r="D28" s="220">
        <v>95</v>
      </c>
      <c r="E28" s="286">
        <f>IF(ISBLANK(D28),"",VLOOKUP(D28,BM_60_m,2))</f>
        <v>16</v>
      </c>
      <c r="F28" s="287"/>
      <c r="G28" s="229">
        <f>IF(ISBLANK(F28),"",VLOOKUP(F28,BM_50_m_H.,2))</f>
      </c>
      <c r="H28" s="223"/>
      <c r="I28" s="286">
        <f>IF(ISBLANK(H28),"",VLOOKUP(H28,BM_1000_m,2))</f>
      </c>
      <c r="J28" s="223">
        <v>6493</v>
      </c>
      <c r="K28" s="286">
        <f>IF(ISBLANK(J28),"",VLOOKUP(J28,BM_1_km_marche,2))</f>
        <v>14</v>
      </c>
      <c r="L28" s="224"/>
      <c r="M28" s="229">
        <f>IF(ISBLANK(L28),"",VLOOKUP(L28,BF_LONGUEUR,2))</f>
      </c>
      <c r="N28" s="224"/>
      <c r="O28" s="283">
        <f>IF(ISBLANK(N28),"",VLOOKUP(N28,BM_T.S.,2))</f>
      </c>
      <c r="P28" s="224"/>
      <c r="Q28" s="136">
        <f>IF(ISBLANK(P28),"",VLOOKUP(P28,BM_HAUTEUR,2))</f>
      </c>
      <c r="R28" s="224"/>
      <c r="S28" s="286">
        <f>IF(ISBLANK(R28),"",VLOOKUP(R28,BM_PERCHE,2))</f>
      </c>
      <c r="T28" s="224">
        <v>465</v>
      </c>
      <c r="U28" s="286">
        <f>IF(ISBLANK(T28),"",VLOOKUP(T28,BM_POIDS,2))</f>
        <v>2</v>
      </c>
      <c r="V28" s="225">
        <f t="shared" si="0"/>
        <v>3</v>
      </c>
      <c r="W28" s="232">
        <f t="shared" si="1"/>
        <v>32</v>
      </c>
      <c r="X28" s="233">
        <v>24</v>
      </c>
      <c r="Y28" s="197"/>
      <c r="Z28" s="288">
        <f t="shared" si="2"/>
      </c>
      <c r="AA28" s="289">
        <f t="shared" si="3"/>
        <v>32</v>
      </c>
      <c r="AB28" s="289">
        <f t="shared" si="4"/>
      </c>
      <c r="AC28" s="196">
        <f t="shared" si="5"/>
      </c>
      <c r="AD28" s="289">
        <f t="shared" si="6"/>
      </c>
      <c r="AE28" s="289">
        <f t="shared" si="7"/>
      </c>
      <c r="AF28" s="289">
        <f t="shared" si="8"/>
      </c>
      <c r="AG28" s="289">
        <f t="shared" si="9"/>
      </c>
      <c r="AH28" s="289">
        <f t="shared" si="10"/>
      </c>
      <c r="AI28" s="289">
        <f t="shared" si="11"/>
      </c>
      <c r="AJ28" s="289">
        <f t="shared" si="12"/>
      </c>
      <c r="AK28" s="289">
        <f t="shared" si="13"/>
      </c>
      <c r="AL28" s="289">
        <f t="shared" si="14"/>
      </c>
      <c r="AM28" s="289">
        <f t="shared" si="15"/>
      </c>
      <c r="AN28" s="289">
        <f t="shared" si="16"/>
      </c>
      <c r="AO28" s="289">
        <f t="shared" si="17"/>
      </c>
      <c r="AP28" s="289">
        <f t="shared" si="18"/>
      </c>
      <c r="AQ28" s="289">
        <f t="shared" si="19"/>
      </c>
      <c r="AR28" s="289">
        <f t="shared" si="20"/>
      </c>
      <c r="AS28" s="289">
        <f t="shared" si="21"/>
      </c>
    </row>
    <row r="29" spans="1:45" s="308" customFormat="1" ht="16.5">
      <c r="A29" s="352" t="s">
        <v>596</v>
      </c>
      <c r="B29" s="352" t="s">
        <v>805</v>
      </c>
      <c r="C29" s="350" t="s">
        <v>74</v>
      </c>
      <c r="D29" s="220">
        <v>115</v>
      </c>
      <c r="E29" s="286">
        <f>IF(ISBLANK(D29),"",VLOOKUP(D29,BM_60_m,2))</f>
        <v>9</v>
      </c>
      <c r="F29" s="287"/>
      <c r="G29" s="229">
        <f>IF(ISBLANK(F29),"",VLOOKUP(F29,BM_50_m_H.,2))</f>
      </c>
      <c r="H29" s="223"/>
      <c r="I29" s="286">
        <f>IF(ISBLANK(H29),"",VLOOKUP(H29,BM_1000_m,2))</f>
      </c>
      <c r="J29" s="223">
        <v>6354</v>
      </c>
      <c r="K29" s="286">
        <f>IF(ISBLANK(J29),"",VLOOKUP(J29,BM_1_km_marche,2))</f>
        <v>15</v>
      </c>
      <c r="L29" s="224"/>
      <c r="M29" s="229">
        <f>IF(ISBLANK(L29),"",VLOOKUP(L29,BF_LONGUEUR,2))</f>
      </c>
      <c r="N29" s="224"/>
      <c r="O29" s="283">
        <f>IF(ISBLANK(N29),"",VLOOKUP(N29,BM_T.S.,2))</f>
      </c>
      <c r="P29" s="224"/>
      <c r="Q29" s="136">
        <f>IF(ISBLANK(P29),"",VLOOKUP(P29,BM_HAUTEUR,2))</f>
      </c>
      <c r="R29" s="224"/>
      <c r="S29" s="286">
        <f>IF(ISBLANK(R29),"",VLOOKUP(R29,BM_PERCHE,2))</f>
      </c>
      <c r="T29" s="224">
        <v>539</v>
      </c>
      <c r="U29" s="286">
        <f>IF(ISBLANK(T29),"",VLOOKUP(T29,BM_POIDS,2))</f>
        <v>7</v>
      </c>
      <c r="V29" s="225">
        <f t="shared" si="0"/>
        <v>3</v>
      </c>
      <c r="W29" s="232">
        <f t="shared" si="1"/>
        <v>31</v>
      </c>
      <c r="X29" s="233">
        <v>25</v>
      </c>
      <c r="Y29" s="197"/>
      <c r="Z29" s="288">
        <f t="shared" si="2"/>
      </c>
      <c r="AA29" s="289">
        <f t="shared" si="3"/>
      </c>
      <c r="AB29" s="289">
        <f t="shared" si="4"/>
      </c>
      <c r="AC29" s="196">
        <f t="shared" si="5"/>
      </c>
      <c r="AD29" s="289">
        <f t="shared" si="6"/>
      </c>
      <c r="AE29" s="289">
        <f t="shared" si="7"/>
      </c>
      <c r="AF29" s="289">
        <f t="shared" si="8"/>
      </c>
      <c r="AG29" s="289">
        <f t="shared" si="9"/>
      </c>
      <c r="AH29" s="289">
        <f t="shared" si="10"/>
      </c>
      <c r="AI29" s="289">
        <f t="shared" si="11"/>
      </c>
      <c r="AJ29" s="289">
        <f t="shared" si="12"/>
        <v>31</v>
      </c>
      <c r="AK29" s="289">
        <f t="shared" si="13"/>
      </c>
      <c r="AL29" s="289">
        <f t="shared" si="14"/>
      </c>
      <c r="AM29" s="289">
        <f t="shared" si="15"/>
      </c>
      <c r="AN29" s="289">
        <f t="shared" si="16"/>
      </c>
      <c r="AO29" s="289">
        <f t="shared" si="17"/>
      </c>
      <c r="AP29" s="289">
        <f t="shared" si="18"/>
      </c>
      <c r="AQ29" s="289">
        <f t="shared" si="19"/>
      </c>
      <c r="AR29" s="289">
        <f t="shared" si="20"/>
      </c>
      <c r="AS29" s="289">
        <f t="shared" si="21"/>
      </c>
    </row>
    <row r="30" spans="1:45" s="308" customFormat="1" ht="16.5">
      <c r="A30" s="352" t="s">
        <v>134</v>
      </c>
      <c r="B30" s="352" t="s">
        <v>461</v>
      </c>
      <c r="C30" s="350" t="s">
        <v>74</v>
      </c>
      <c r="D30" s="220">
        <v>103</v>
      </c>
      <c r="E30" s="286">
        <f>IF(ISBLANK(D30),"",VLOOKUP(D30,BM_60_m,2))</f>
        <v>12</v>
      </c>
      <c r="F30" s="287"/>
      <c r="G30" s="229">
        <f>IF(ISBLANK(F30),"",VLOOKUP(F30,BM_50_m_H.,2))</f>
      </c>
      <c r="H30" s="223"/>
      <c r="I30" s="286">
        <f>IF(ISBLANK(H30),"",VLOOKUP(H30,BM_1000_m,2))</f>
      </c>
      <c r="J30" s="223">
        <v>7157</v>
      </c>
      <c r="K30" s="286">
        <f>IF(ISBLANK(J30),"",VLOOKUP(J30,BM_1_km_marche,2))</f>
        <v>11</v>
      </c>
      <c r="L30" s="224"/>
      <c r="M30" s="229">
        <f>IF(ISBLANK(L30),"",VLOOKUP(L30,BF_LONGUEUR,2))</f>
      </c>
      <c r="N30" s="224"/>
      <c r="O30" s="283">
        <f>IF(ISBLANK(N30),"",VLOOKUP(N30,BM_T.S.,2))</f>
      </c>
      <c r="P30" s="224"/>
      <c r="Q30" s="136">
        <f>IF(ISBLANK(P30),"",VLOOKUP(P30,BM_HAUTEUR,2))</f>
      </c>
      <c r="R30" s="224"/>
      <c r="S30" s="286">
        <f>IF(ISBLANK(R30),"",VLOOKUP(R30,BM_PERCHE,2))</f>
      </c>
      <c r="T30" s="224">
        <v>553</v>
      </c>
      <c r="U30" s="286">
        <f>IF(ISBLANK(T30),"",VLOOKUP(T30,BM_POIDS,2))</f>
        <v>7</v>
      </c>
      <c r="V30" s="225">
        <f t="shared" si="0"/>
        <v>3</v>
      </c>
      <c r="W30" s="232">
        <f t="shared" si="1"/>
        <v>30</v>
      </c>
      <c r="X30" s="233">
        <v>26</v>
      </c>
      <c r="Y30" s="197"/>
      <c r="Z30" s="288">
        <f t="shared" si="2"/>
      </c>
      <c r="AA30" s="289">
        <f t="shared" si="3"/>
      </c>
      <c r="AB30" s="289">
        <f t="shared" si="4"/>
      </c>
      <c r="AC30" s="196">
        <f t="shared" si="5"/>
      </c>
      <c r="AD30" s="289">
        <f t="shared" si="6"/>
      </c>
      <c r="AE30" s="289">
        <f t="shared" si="7"/>
      </c>
      <c r="AF30" s="289">
        <f t="shared" si="8"/>
      </c>
      <c r="AG30" s="289">
        <f t="shared" si="9"/>
      </c>
      <c r="AH30" s="289">
        <f t="shared" si="10"/>
      </c>
      <c r="AI30" s="289">
        <f t="shared" si="11"/>
      </c>
      <c r="AJ30" s="289">
        <f t="shared" si="12"/>
        <v>30</v>
      </c>
      <c r="AK30" s="289">
        <f t="shared" si="13"/>
      </c>
      <c r="AL30" s="289">
        <f t="shared" si="14"/>
      </c>
      <c r="AM30" s="289">
        <f t="shared" si="15"/>
      </c>
      <c r="AN30" s="289">
        <f t="shared" si="16"/>
      </c>
      <c r="AO30" s="289">
        <f t="shared" si="17"/>
      </c>
      <c r="AP30" s="289">
        <f t="shared" si="18"/>
      </c>
      <c r="AQ30" s="289">
        <f t="shared" si="19"/>
      </c>
      <c r="AR30" s="289">
        <f t="shared" si="20"/>
      </c>
      <c r="AS30" s="289">
        <f t="shared" si="21"/>
      </c>
    </row>
    <row r="31" spans="1:45" s="308" customFormat="1" ht="16.5">
      <c r="A31" s="352" t="s">
        <v>600</v>
      </c>
      <c r="B31" s="352" t="s">
        <v>601</v>
      </c>
      <c r="C31" s="350" t="s">
        <v>62</v>
      </c>
      <c r="D31" s="220">
        <v>99</v>
      </c>
      <c r="E31" s="286">
        <f>IF(ISBLANK(D31),"",VLOOKUP(D31,BM_60_m,2))</f>
        <v>14</v>
      </c>
      <c r="F31" s="287"/>
      <c r="G31" s="229">
        <f>IF(ISBLANK(F31),"",VLOOKUP(F31,BM_50_m_H.,2))</f>
      </c>
      <c r="H31" s="223"/>
      <c r="I31" s="286">
        <f>IF(ISBLANK(H31),"",VLOOKUP(H31,BM_1000_m,2))</f>
      </c>
      <c r="J31" s="223">
        <v>6437</v>
      </c>
      <c r="K31" s="286">
        <f>IF(ISBLANK(J31),"",VLOOKUP(J31,BM_1_km_marche,2))</f>
        <v>14</v>
      </c>
      <c r="L31" s="224"/>
      <c r="M31" s="229">
        <f>IF(ISBLANK(L31),"",VLOOKUP(L31,BF_LONGUEUR,2))</f>
      </c>
      <c r="N31" s="224" t="s">
        <v>660</v>
      </c>
      <c r="O31" s="283">
        <v>1</v>
      </c>
      <c r="P31" s="224"/>
      <c r="Q31" s="136">
        <f>IF(ISBLANK(P31),"",VLOOKUP(P31,BM_HAUTEUR,2))</f>
      </c>
      <c r="R31" s="224"/>
      <c r="S31" s="286">
        <f>IF(ISBLANK(R31),"",VLOOKUP(R31,BM_PERCHE,2))</f>
      </c>
      <c r="T31" s="224"/>
      <c r="U31" s="286">
        <f>IF(ISBLANK(T31),"",VLOOKUP(T31,BM_POIDS,2))</f>
      </c>
      <c r="V31" s="225">
        <f t="shared" si="0"/>
        <v>3</v>
      </c>
      <c r="W31" s="232">
        <f t="shared" si="1"/>
        <v>29</v>
      </c>
      <c r="X31" s="233">
        <v>27</v>
      </c>
      <c r="Y31" s="197"/>
      <c r="Z31" s="288">
        <f t="shared" si="2"/>
      </c>
      <c r="AA31" s="289">
        <f t="shared" si="3"/>
      </c>
      <c r="AB31" s="289">
        <f t="shared" si="4"/>
      </c>
      <c r="AC31" s="196">
        <f t="shared" si="5"/>
      </c>
      <c r="AD31" s="289">
        <f t="shared" si="6"/>
      </c>
      <c r="AE31" s="289">
        <f t="shared" si="7"/>
        <v>29</v>
      </c>
      <c r="AF31" s="289">
        <f t="shared" si="8"/>
      </c>
      <c r="AG31" s="289">
        <f t="shared" si="9"/>
      </c>
      <c r="AH31" s="289">
        <f t="shared" si="10"/>
      </c>
      <c r="AI31" s="289">
        <f t="shared" si="11"/>
      </c>
      <c r="AJ31" s="289">
        <f t="shared" si="12"/>
      </c>
      <c r="AK31" s="289">
        <f t="shared" si="13"/>
      </c>
      <c r="AL31" s="289">
        <f t="shared" si="14"/>
      </c>
      <c r="AM31" s="289">
        <f t="shared" si="15"/>
      </c>
      <c r="AN31" s="289">
        <f t="shared" si="16"/>
      </c>
      <c r="AO31" s="289">
        <f t="shared" si="17"/>
      </c>
      <c r="AP31" s="289">
        <f t="shared" si="18"/>
      </c>
      <c r="AQ31" s="289">
        <f t="shared" si="19"/>
      </c>
      <c r="AR31" s="289">
        <f t="shared" si="20"/>
      </c>
      <c r="AS31" s="289">
        <f t="shared" si="21"/>
      </c>
    </row>
    <row r="32" spans="1:45" s="308" customFormat="1" ht="16.5">
      <c r="A32" s="329" t="s">
        <v>409</v>
      </c>
      <c r="B32" s="329" t="s">
        <v>410</v>
      </c>
      <c r="C32" s="357" t="s">
        <v>48</v>
      </c>
      <c r="D32" s="220">
        <v>98</v>
      </c>
      <c r="E32" s="286">
        <f>IF(ISBLANK(D32),"",VLOOKUP(D32,BM_60_m,2))</f>
        <v>15</v>
      </c>
      <c r="F32" s="287"/>
      <c r="G32" s="229">
        <f>IF(ISBLANK(F32),"",VLOOKUP(F32,BM_50_m_H.,2))</f>
      </c>
      <c r="H32" s="223"/>
      <c r="I32" s="286">
        <f>IF(ISBLANK(H32),"",VLOOKUP(H32,BM_1000_m,2))</f>
      </c>
      <c r="J32" s="223">
        <v>7508</v>
      </c>
      <c r="K32" s="286">
        <f>IF(ISBLANK(J32),"",VLOOKUP(J32,BM_1_km_marche,2))</f>
        <v>7</v>
      </c>
      <c r="L32" s="224"/>
      <c r="M32" s="229">
        <f>IF(ISBLANK(L32),"",VLOOKUP(L32,BF_LONGUEUR,2))</f>
      </c>
      <c r="N32" s="224"/>
      <c r="O32" s="283">
        <f>IF(ISBLANK(N32),"",VLOOKUP(N32,BM_T.S.,2))</f>
      </c>
      <c r="P32" s="224"/>
      <c r="Q32" s="136">
        <f>IF(ISBLANK(P32),"",VLOOKUP(P32,BM_HAUTEUR,2))</f>
      </c>
      <c r="R32" s="224"/>
      <c r="S32" s="286">
        <f>IF(ISBLANK(R32),"",VLOOKUP(R32,BM_PERCHE,2))</f>
      </c>
      <c r="T32" s="224">
        <v>560</v>
      </c>
      <c r="U32" s="286">
        <f>IF(ISBLANK(T32),"",VLOOKUP(T32,BM_POIDS,2))</f>
        <v>7</v>
      </c>
      <c r="V32" s="225">
        <f t="shared" si="0"/>
        <v>3</v>
      </c>
      <c r="W32" s="232">
        <f t="shared" si="1"/>
        <v>29</v>
      </c>
      <c r="X32" s="233">
        <v>27</v>
      </c>
      <c r="Y32" s="197"/>
      <c r="Z32" s="288">
        <f t="shared" si="2"/>
      </c>
      <c r="AA32" s="289">
        <f t="shared" si="3"/>
      </c>
      <c r="AB32" s="289">
        <f t="shared" si="4"/>
      </c>
      <c r="AC32" s="196">
        <f t="shared" si="5"/>
      </c>
      <c r="AD32" s="289">
        <f t="shared" si="6"/>
      </c>
      <c r="AE32" s="289">
        <f t="shared" si="7"/>
      </c>
      <c r="AF32" s="289">
        <f t="shared" si="8"/>
      </c>
      <c r="AG32" s="289">
        <f t="shared" si="9"/>
      </c>
      <c r="AH32" s="289">
        <f t="shared" si="10"/>
      </c>
      <c r="AI32" s="289">
        <f t="shared" si="11"/>
      </c>
      <c r="AJ32" s="289">
        <f t="shared" si="12"/>
      </c>
      <c r="AK32" s="289">
        <f t="shared" si="13"/>
      </c>
      <c r="AL32" s="289">
        <f t="shared" si="14"/>
      </c>
      <c r="AM32" s="289">
        <f t="shared" si="15"/>
      </c>
      <c r="AN32" s="289">
        <f t="shared" si="16"/>
      </c>
      <c r="AO32" s="289">
        <f t="shared" si="17"/>
        <v>29</v>
      </c>
      <c r="AP32" s="289">
        <f t="shared" si="18"/>
      </c>
      <c r="AQ32" s="289">
        <f t="shared" si="19"/>
      </c>
      <c r="AR32" s="289">
        <f t="shared" si="20"/>
      </c>
      <c r="AS32" s="289">
        <f t="shared" si="21"/>
      </c>
    </row>
    <row r="33" spans="1:45" s="308" customFormat="1" ht="16.5">
      <c r="A33" s="330" t="s">
        <v>353</v>
      </c>
      <c r="B33" s="330" t="s">
        <v>354</v>
      </c>
      <c r="C33" s="351" t="s">
        <v>46</v>
      </c>
      <c r="D33" s="220">
        <v>109</v>
      </c>
      <c r="E33" s="286">
        <f>IF(ISBLANK(D33),"",VLOOKUP(D33,BM_60_m,2))</f>
        <v>11</v>
      </c>
      <c r="F33" s="287"/>
      <c r="G33" s="229">
        <f>IF(ISBLANK(F33),"",VLOOKUP(F33,BM_50_m_H.,2))</f>
      </c>
      <c r="H33" s="223"/>
      <c r="I33" s="286">
        <f>IF(ISBLANK(H33),"",VLOOKUP(H33,BM_1000_m,2))</f>
      </c>
      <c r="J33" s="223">
        <v>7028</v>
      </c>
      <c r="K33" s="286">
        <f>IF(ISBLANK(J33),"",VLOOKUP(J33,BM_1_km_marche,2))</f>
        <v>12</v>
      </c>
      <c r="L33" s="224"/>
      <c r="M33" s="229">
        <f>IF(ISBLANK(L33),"",VLOOKUP(L33,BF_LONGUEUR,2))</f>
      </c>
      <c r="N33" s="224">
        <v>599</v>
      </c>
      <c r="O33" s="283">
        <f>IF(ISBLANK(N33),"",VLOOKUP(N33,BM_T.S.,2))</f>
        <v>5</v>
      </c>
      <c r="P33" s="224"/>
      <c r="Q33" s="136">
        <f>IF(ISBLANK(P33),"",VLOOKUP(P33,BM_HAUTEUR,2))</f>
      </c>
      <c r="R33" s="224"/>
      <c r="S33" s="286">
        <f>IF(ISBLANK(R33),"",VLOOKUP(R33,BM_PERCHE,2))</f>
      </c>
      <c r="T33" s="224"/>
      <c r="U33" s="286">
        <f>IF(ISBLANK(T33),"",VLOOKUP(T33,BM_POIDS,2))</f>
      </c>
      <c r="V33" s="225">
        <f t="shared" si="0"/>
        <v>3</v>
      </c>
      <c r="W33" s="232">
        <f t="shared" si="1"/>
        <v>28</v>
      </c>
      <c r="X33" s="233">
        <v>29</v>
      </c>
      <c r="Y33" s="197"/>
      <c r="Z33" s="288">
        <f t="shared" si="2"/>
      </c>
      <c r="AA33" s="289">
        <f t="shared" si="3"/>
      </c>
      <c r="AB33" s="289">
        <f t="shared" si="4"/>
      </c>
      <c r="AC33" s="196">
        <f t="shared" si="5"/>
      </c>
      <c r="AD33" s="289">
        <f t="shared" si="6"/>
      </c>
      <c r="AE33" s="289">
        <f t="shared" si="7"/>
      </c>
      <c r="AF33" s="289">
        <f t="shared" si="8"/>
      </c>
      <c r="AG33" s="289">
        <f t="shared" si="9"/>
      </c>
      <c r="AH33" s="289">
        <f t="shared" si="10"/>
      </c>
      <c r="AI33" s="289">
        <f t="shared" si="11"/>
      </c>
      <c r="AJ33" s="289">
        <f t="shared" si="12"/>
      </c>
      <c r="AK33" s="289">
        <f t="shared" si="13"/>
      </c>
      <c r="AL33" s="289">
        <f t="shared" si="14"/>
      </c>
      <c r="AM33" s="289">
        <f t="shared" si="15"/>
      </c>
      <c r="AN33" s="289">
        <f t="shared" si="16"/>
      </c>
      <c r="AO33" s="289">
        <f t="shared" si="17"/>
      </c>
      <c r="AP33" s="289">
        <f t="shared" si="18"/>
      </c>
      <c r="AQ33" s="289">
        <f t="shared" si="19"/>
        <v>28</v>
      </c>
      <c r="AR33" s="289">
        <f t="shared" si="20"/>
      </c>
      <c r="AS33" s="289">
        <f t="shared" si="21"/>
      </c>
    </row>
    <row r="34" spans="1:45" s="308" customFormat="1" ht="16.5">
      <c r="A34" s="356" t="s">
        <v>434</v>
      </c>
      <c r="B34" s="356" t="s">
        <v>106</v>
      </c>
      <c r="C34" s="357" t="s">
        <v>77</v>
      </c>
      <c r="D34" s="220">
        <v>102</v>
      </c>
      <c r="E34" s="286">
        <f>IF(ISBLANK(D34),"",VLOOKUP(D34,BM_60_m,2))</f>
        <v>13</v>
      </c>
      <c r="F34" s="287"/>
      <c r="G34" s="229">
        <f>IF(ISBLANK(F34),"",VLOOKUP(F34,BM_50_m_H.,2))</f>
      </c>
      <c r="H34" s="223"/>
      <c r="I34" s="286">
        <f>IF(ISBLANK(H34),"",VLOOKUP(H34,BM_1000_m,2))</f>
      </c>
      <c r="J34" s="223">
        <v>7376</v>
      </c>
      <c r="K34" s="286">
        <f>IF(ISBLANK(J34),"",VLOOKUP(J34,BM_1_km_marche,2))</f>
        <v>9</v>
      </c>
      <c r="L34" s="224"/>
      <c r="M34" s="229">
        <f>IF(ISBLANK(L34),"",VLOOKUP(L34,BF_LONGUEUR,2))</f>
      </c>
      <c r="N34" s="224"/>
      <c r="O34" s="283">
        <f>IF(ISBLANK(N34),"",VLOOKUP(N34,BM_T.S.,2))</f>
      </c>
      <c r="P34" s="224"/>
      <c r="Q34" s="136">
        <f>IF(ISBLANK(P34),"",VLOOKUP(P34,BM_HAUTEUR,2))</f>
      </c>
      <c r="R34" s="224"/>
      <c r="S34" s="286">
        <f>IF(ISBLANK(R34),"",VLOOKUP(R34,BM_PERCHE,2))</f>
      </c>
      <c r="T34" s="224">
        <v>516</v>
      </c>
      <c r="U34" s="286">
        <f>IF(ISBLANK(T34),"",VLOOKUP(T34,BM_POIDS,2))</f>
        <v>6</v>
      </c>
      <c r="V34" s="225">
        <f t="shared" si="0"/>
        <v>3</v>
      </c>
      <c r="W34" s="232">
        <f t="shared" si="1"/>
        <v>28</v>
      </c>
      <c r="X34" s="233">
        <v>29</v>
      </c>
      <c r="Y34" s="197"/>
      <c r="Z34" s="288">
        <f t="shared" si="2"/>
      </c>
      <c r="AA34" s="289">
        <f t="shared" si="3"/>
      </c>
      <c r="AB34" s="289">
        <f t="shared" si="4"/>
      </c>
      <c r="AC34" s="196">
        <f t="shared" si="5"/>
      </c>
      <c r="AD34" s="289">
        <f t="shared" si="6"/>
        <v>28</v>
      </c>
      <c r="AE34" s="289">
        <f t="shared" si="7"/>
      </c>
      <c r="AF34" s="289">
        <f t="shared" si="8"/>
      </c>
      <c r="AG34" s="289">
        <f t="shared" si="9"/>
      </c>
      <c r="AH34" s="289">
        <f t="shared" si="10"/>
      </c>
      <c r="AI34" s="289">
        <f t="shared" si="11"/>
      </c>
      <c r="AJ34" s="289">
        <f t="shared" si="12"/>
      </c>
      <c r="AK34" s="289">
        <f t="shared" si="13"/>
      </c>
      <c r="AL34" s="289">
        <f t="shared" si="14"/>
      </c>
      <c r="AM34" s="289">
        <f t="shared" si="15"/>
      </c>
      <c r="AN34" s="289">
        <f t="shared" si="16"/>
      </c>
      <c r="AO34" s="289">
        <f t="shared" si="17"/>
      </c>
      <c r="AP34" s="289">
        <f t="shared" si="18"/>
      </c>
      <c r="AQ34" s="289">
        <f t="shared" si="19"/>
      </c>
      <c r="AR34" s="289">
        <f t="shared" si="20"/>
      </c>
      <c r="AS34" s="289">
        <f t="shared" si="21"/>
      </c>
    </row>
    <row r="35" spans="1:45" s="308" customFormat="1" ht="16.5">
      <c r="A35" s="330" t="s">
        <v>140</v>
      </c>
      <c r="B35" s="330" t="s">
        <v>221</v>
      </c>
      <c r="C35" s="351" t="s">
        <v>46</v>
      </c>
      <c r="D35" s="220">
        <v>101</v>
      </c>
      <c r="E35" s="286">
        <f>IF(ISBLANK(D35),"",VLOOKUP(D35,BM_60_m,2))</f>
        <v>14</v>
      </c>
      <c r="F35" s="287"/>
      <c r="G35" s="229">
        <f>IF(ISBLANK(F35),"",VLOOKUP(F35,BM_50_m_H.,2))</f>
      </c>
      <c r="H35" s="223"/>
      <c r="I35" s="286">
        <f>IF(ISBLANK(H35),"",VLOOKUP(H35,BM_1000_m,2))</f>
      </c>
      <c r="J35" s="223">
        <v>6526</v>
      </c>
      <c r="K35" s="286">
        <f>IF(ISBLANK(J35),"",VLOOKUP(J35,BM_1_km_marche,2))</f>
        <v>13</v>
      </c>
      <c r="L35" s="224"/>
      <c r="M35" s="229">
        <f>IF(ISBLANK(L35),"",VLOOKUP(L35,BF_LONGUEUR,2))</f>
      </c>
      <c r="N35" s="224" t="s">
        <v>660</v>
      </c>
      <c r="O35" s="283">
        <v>1</v>
      </c>
      <c r="P35" s="224"/>
      <c r="Q35" s="136">
        <f>IF(ISBLANK(P35),"",VLOOKUP(P35,BM_HAUTEUR,2))</f>
      </c>
      <c r="R35" s="224"/>
      <c r="S35" s="286">
        <f>IF(ISBLANK(R35),"",VLOOKUP(R35,BM_PERCHE,2))</f>
      </c>
      <c r="T35" s="224"/>
      <c r="U35" s="286">
        <f>IF(ISBLANK(T35),"",VLOOKUP(T35,BM_POIDS,2))</f>
      </c>
      <c r="V35" s="225">
        <f t="shared" si="0"/>
        <v>3</v>
      </c>
      <c r="W35" s="232">
        <f t="shared" si="1"/>
        <v>28</v>
      </c>
      <c r="X35" s="233">
        <v>29</v>
      </c>
      <c r="Y35" s="197"/>
      <c r="Z35" s="288">
        <f t="shared" si="2"/>
      </c>
      <c r="AA35" s="289">
        <f t="shared" si="3"/>
      </c>
      <c r="AB35" s="289">
        <f t="shared" si="4"/>
      </c>
      <c r="AC35" s="196">
        <f t="shared" si="5"/>
      </c>
      <c r="AD35" s="289">
        <f t="shared" si="6"/>
      </c>
      <c r="AE35" s="289">
        <f t="shared" si="7"/>
      </c>
      <c r="AF35" s="289">
        <f t="shared" si="8"/>
      </c>
      <c r="AG35" s="289">
        <f t="shared" si="9"/>
      </c>
      <c r="AH35" s="289">
        <f t="shared" si="10"/>
      </c>
      <c r="AI35" s="289">
        <f t="shared" si="11"/>
      </c>
      <c r="AJ35" s="289">
        <f t="shared" si="12"/>
      </c>
      <c r="AK35" s="289">
        <f t="shared" si="13"/>
      </c>
      <c r="AL35" s="289">
        <f t="shared" si="14"/>
      </c>
      <c r="AM35" s="289">
        <f t="shared" si="15"/>
      </c>
      <c r="AN35" s="289">
        <f t="shared" si="16"/>
      </c>
      <c r="AO35" s="289">
        <f t="shared" si="17"/>
      </c>
      <c r="AP35" s="289">
        <f t="shared" si="18"/>
      </c>
      <c r="AQ35" s="289">
        <f t="shared" si="19"/>
        <v>28</v>
      </c>
      <c r="AR35" s="289">
        <f t="shared" si="20"/>
      </c>
      <c r="AS35" s="289">
        <f t="shared" si="21"/>
      </c>
    </row>
    <row r="36" spans="1:45" s="308" customFormat="1" ht="16.5">
      <c r="A36" s="356" t="s">
        <v>695</v>
      </c>
      <c r="B36" s="356" t="s">
        <v>696</v>
      </c>
      <c r="C36" s="357" t="s">
        <v>77</v>
      </c>
      <c r="D36" s="220"/>
      <c r="E36" s="286">
        <f>IF(ISBLANK(D36),"",VLOOKUP(D36,BM_60_m,2))</f>
      </c>
      <c r="F36" s="287">
        <v>138</v>
      </c>
      <c r="G36" s="229">
        <f>IF(ISBLANK(F36),"",VLOOKUP(F36,BM_50_m_H.,2))</f>
        <v>10</v>
      </c>
      <c r="H36" s="223"/>
      <c r="I36" s="286">
        <f>IF(ISBLANK(H36),"",VLOOKUP(H36,BM_1000_m,2))</f>
      </c>
      <c r="J36" s="223">
        <v>7191</v>
      </c>
      <c r="K36" s="286">
        <f>IF(ISBLANK(J36),"",VLOOKUP(J36,BM_1_km_marche,2))</f>
        <v>11</v>
      </c>
      <c r="L36" s="224"/>
      <c r="M36" s="229">
        <f>IF(ISBLANK(L36),"",VLOOKUP(L36,BF_LONGUEUR,2))</f>
      </c>
      <c r="N36" s="224"/>
      <c r="O36" s="283">
        <f>IF(ISBLANK(N36),"",VLOOKUP(N36,BM_T.S.,2))</f>
      </c>
      <c r="P36" s="224"/>
      <c r="Q36" s="136">
        <f>IF(ISBLANK(P36),"",VLOOKUP(P36,BM_HAUTEUR,2))</f>
      </c>
      <c r="R36" s="224"/>
      <c r="S36" s="286">
        <f>IF(ISBLANK(R36),"",VLOOKUP(R36,BM_PERCHE,2))</f>
      </c>
      <c r="T36" s="224">
        <v>496</v>
      </c>
      <c r="U36" s="286">
        <f>IF(ISBLANK(T36),"",VLOOKUP(T36,BM_POIDS,2))</f>
        <v>5</v>
      </c>
      <c r="V36" s="225">
        <f t="shared" si="0"/>
        <v>3</v>
      </c>
      <c r="W36" s="232">
        <f t="shared" si="1"/>
        <v>26</v>
      </c>
      <c r="X36" s="233">
        <v>32</v>
      </c>
      <c r="Y36" s="197"/>
      <c r="Z36" s="288">
        <f t="shared" si="2"/>
      </c>
      <c r="AA36" s="289">
        <f t="shared" si="3"/>
      </c>
      <c r="AB36" s="289">
        <f t="shared" si="4"/>
      </c>
      <c r="AC36" s="196">
        <f t="shared" si="5"/>
      </c>
      <c r="AD36" s="289">
        <f t="shared" si="6"/>
        <v>26</v>
      </c>
      <c r="AE36" s="289">
        <f t="shared" si="7"/>
      </c>
      <c r="AF36" s="289">
        <f t="shared" si="8"/>
      </c>
      <c r="AG36" s="289">
        <f t="shared" si="9"/>
      </c>
      <c r="AH36" s="289">
        <f t="shared" si="10"/>
      </c>
      <c r="AI36" s="289">
        <f t="shared" si="11"/>
      </c>
      <c r="AJ36" s="289">
        <f t="shared" si="12"/>
      </c>
      <c r="AK36" s="289">
        <f t="shared" si="13"/>
      </c>
      <c r="AL36" s="289">
        <f t="shared" si="14"/>
      </c>
      <c r="AM36" s="289">
        <f t="shared" si="15"/>
      </c>
      <c r="AN36" s="289">
        <f t="shared" si="16"/>
      </c>
      <c r="AO36" s="289">
        <f t="shared" si="17"/>
      </c>
      <c r="AP36" s="289">
        <f t="shared" si="18"/>
      </c>
      <c r="AQ36" s="289">
        <f t="shared" si="19"/>
      </c>
      <c r="AR36" s="289">
        <f t="shared" si="20"/>
      </c>
      <c r="AS36" s="289">
        <f t="shared" si="21"/>
      </c>
    </row>
    <row r="37" spans="1:45" s="308" customFormat="1" ht="16.5">
      <c r="A37" s="356" t="s">
        <v>694</v>
      </c>
      <c r="B37" s="356" t="s">
        <v>473</v>
      </c>
      <c r="C37" s="357" t="s">
        <v>64</v>
      </c>
      <c r="D37" s="220">
        <v>109</v>
      </c>
      <c r="E37" s="286">
        <f>IF(ISBLANK(D37),"",VLOOKUP(D37,BM_60_m,2))</f>
        <v>11</v>
      </c>
      <c r="F37" s="287"/>
      <c r="G37" s="229">
        <f>IF(ISBLANK(F37),"",VLOOKUP(F37,BM_50_m_H.,2))</f>
      </c>
      <c r="H37" s="223"/>
      <c r="I37" s="286">
        <f>IF(ISBLANK(H37),"",VLOOKUP(H37,BM_1000_m,2))</f>
      </c>
      <c r="J37" s="223">
        <v>7321</v>
      </c>
      <c r="K37" s="286">
        <f>IF(ISBLANK(J37),"",VLOOKUP(J37,BM_1_km_marche,2))</f>
        <v>9</v>
      </c>
      <c r="L37" s="224"/>
      <c r="M37" s="229">
        <f>IF(ISBLANK(L37),"",VLOOKUP(L37,BF_LONGUEUR,2))</f>
      </c>
      <c r="N37" s="224"/>
      <c r="O37" s="283">
        <f>IF(ISBLANK(N37),"",VLOOKUP(N37,BM_T.S.,2))</f>
      </c>
      <c r="P37" s="224"/>
      <c r="Q37" s="136">
        <f>IF(ISBLANK(P37),"",VLOOKUP(P37,BM_HAUTEUR,2))</f>
      </c>
      <c r="R37" s="224"/>
      <c r="S37" s="286">
        <f>IF(ISBLANK(R37),"",VLOOKUP(R37,BM_PERCHE,2))</f>
      </c>
      <c r="T37" s="224">
        <v>497</v>
      </c>
      <c r="U37" s="286">
        <f>IF(ISBLANK(T37),"",VLOOKUP(T37,BM_POIDS,2))</f>
        <v>5</v>
      </c>
      <c r="V37" s="225">
        <f t="shared" si="0"/>
        <v>3</v>
      </c>
      <c r="W37" s="232">
        <f t="shared" si="1"/>
        <v>25</v>
      </c>
      <c r="X37" s="233">
        <v>33</v>
      </c>
      <c r="Y37" s="197"/>
      <c r="Z37" s="288">
        <f t="shared" si="2"/>
      </c>
      <c r="AA37" s="289">
        <f t="shared" si="3"/>
        <v>25</v>
      </c>
      <c r="AB37" s="289">
        <f t="shared" si="4"/>
      </c>
      <c r="AC37" s="196">
        <f t="shared" si="5"/>
      </c>
      <c r="AD37" s="289">
        <f t="shared" si="6"/>
      </c>
      <c r="AE37" s="289">
        <f t="shared" si="7"/>
      </c>
      <c r="AF37" s="289">
        <f t="shared" si="8"/>
      </c>
      <c r="AG37" s="289">
        <f t="shared" si="9"/>
      </c>
      <c r="AH37" s="289">
        <f t="shared" si="10"/>
      </c>
      <c r="AI37" s="289">
        <f t="shared" si="11"/>
      </c>
      <c r="AJ37" s="289">
        <f t="shared" si="12"/>
      </c>
      <c r="AK37" s="289">
        <f t="shared" si="13"/>
      </c>
      <c r="AL37" s="289">
        <f t="shared" si="14"/>
      </c>
      <c r="AM37" s="289">
        <f t="shared" si="15"/>
      </c>
      <c r="AN37" s="289">
        <f t="shared" si="16"/>
      </c>
      <c r="AO37" s="289">
        <f t="shared" si="17"/>
      </c>
      <c r="AP37" s="289">
        <f t="shared" si="18"/>
      </c>
      <c r="AQ37" s="289">
        <f t="shared" si="19"/>
      </c>
      <c r="AR37" s="289">
        <f t="shared" si="20"/>
      </c>
      <c r="AS37" s="289">
        <f t="shared" si="21"/>
      </c>
    </row>
    <row r="38" spans="1:45" s="308" customFormat="1" ht="16.5">
      <c r="A38" s="356" t="s">
        <v>438</v>
      </c>
      <c r="B38" s="356" t="s">
        <v>439</v>
      </c>
      <c r="C38" s="357" t="s">
        <v>64</v>
      </c>
      <c r="D38" s="220">
        <v>99</v>
      </c>
      <c r="E38" s="286">
        <f>IF(ISBLANK(D38),"",VLOOKUP(D38,BM_60_m,2))</f>
        <v>14</v>
      </c>
      <c r="F38" s="287"/>
      <c r="G38" s="229">
        <f>IF(ISBLANK(F38),"",VLOOKUP(F38,BM_50_m_H.,2))</f>
      </c>
      <c r="H38" s="223"/>
      <c r="I38" s="286">
        <f>IF(ISBLANK(H38),"",VLOOKUP(H38,BM_1000_m,2))</f>
      </c>
      <c r="J38" s="223">
        <v>7260</v>
      </c>
      <c r="K38" s="286">
        <f>IF(ISBLANK(J38),"",VLOOKUP(J38,BM_1_km_marche,2))</f>
        <v>10</v>
      </c>
      <c r="L38" s="224"/>
      <c r="M38" s="229">
        <f>IF(ISBLANK(L38),"",VLOOKUP(L38,BF_LONGUEUR,2))</f>
      </c>
      <c r="N38" s="224"/>
      <c r="O38" s="283">
        <f>IF(ISBLANK(N38),"",VLOOKUP(N38,BM_T.S.,2))</f>
      </c>
      <c r="P38" s="224"/>
      <c r="Q38" s="136">
        <f>IF(ISBLANK(P38),"",VLOOKUP(P38,BM_HAUTEUR,2))</f>
      </c>
      <c r="R38" s="224"/>
      <c r="S38" s="286">
        <f>IF(ISBLANK(R38),"",VLOOKUP(R38,BM_PERCHE,2))</f>
      </c>
      <c r="T38" s="224">
        <v>395</v>
      </c>
      <c r="U38" s="286">
        <f>IF(ISBLANK(T38),"",VLOOKUP(T38,BM_POIDS,2))</f>
        <v>1</v>
      </c>
      <c r="V38" s="225">
        <f t="shared" si="0"/>
        <v>3</v>
      </c>
      <c r="W38" s="232">
        <f t="shared" si="1"/>
        <v>25</v>
      </c>
      <c r="X38" s="233">
        <v>33</v>
      </c>
      <c r="Y38" s="197"/>
      <c r="Z38" s="288">
        <f t="shared" si="2"/>
      </c>
      <c r="AA38" s="289">
        <f t="shared" si="3"/>
        <v>25</v>
      </c>
      <c r="AB38" s="289">
        <f t="shared" si="4"/>
      </c>
      <c r="AC38" s="196">
        <f t="shared" si="5"/>
      </c>
      <c r="AD38" s="289">
        <f t="shared" si="6"/>
      </c>
      <c r="AE38" s="289">
        <f t="shared" si="7"/>
      </c>
      <c r="AF38" s="289">
        <f t="shared" si="8"/>
      </c>
      <c r="AG38" s="289">
        <f t="shared" si="9"/>
      </c>
      <c r="AH38" s="289">
        <f t="shared" si="10"/>
      </c>
      <c r="AI38" s="289">
        <f t="shared" si="11"/>
      </c>
      <c r="AJ38" s="289">
        <f t="shared" si="12"/>
      </c>
      <c r="AK38" s="289">
        <f t="shared" si="13"/>
      </c>
      <c r="AL38" s="289">
        <f t="shared" si="14"/>
      </c>
      <c r="AM38" s="289">
        <f t="shared" si="15"/>
      </c>
      <c r="AN38" s="289">
        <f t="shared" si="16"/>
      </c>
      <c r="AO38" s="289">
        <f t="shared" si="17"/>
      </c>
      <c r="AP38" s="289">
        <f t="shared" si="18"/>
      </c>
      <c r="AQ38" s="289">
        <f t="shared" si="19"/>
      </c>
      <c r="AR38" s="289">
        <f t="shared" si="20"/>
      </c>
      <c r="AS38" s="289">
        <f t="shared" si="21"/>
      </c>
    </row>
    <row r="39" spans="1:45" s="308" customFormat="1" ht="16.5">
      <c r="A39" s="356" t="s">
        <v>432</v>
      </c>
      <c r="B39" s="356" t="s">
        <v>433</v>
      </c>
      <c r="C39" s="357" t="s">
        <v>77</v>
      </c>
      <c r="D39" s="220">
        <v>118</v>
      </c>
      <c r="E39" s="286">
        <f>IF(ISBLANK(D39),"",VLOOKUP(D39,BM_60_m,2))</f>
        <v>8</v>
      </c>
      <c r="F39" s="287"/>
      <c r="G39" s="229">
        <f>IF(ISBLANK(F39),"",VLOOKUP(F39,BM_50_m_H.,2))</f>
      </c>
      <c r="H39" s="223"/>
      <c r="I39" s="286">
        <f>IF(ISBLANK(H39),"",VLOOKUP(H39,BM_1000_m,2))</f>
      </c>
      <c r="J39" s="223">
        <v>6492</v>
      </c>
      <c r="K39" s="286">
        <f>IF(ISBLANK(J39),"",VLOOKUP(J39,BM_1_km_marche,2))</f>
        <v>14</v>
      </c>
      <c r="L39" s="224"/>
      <c r="M39" s="229">
        <f>IF(ISBLANK(L39),"",VLOOKUP(L39,BF_LONGUEUR,2))</f>
      </c>
      <c r="N39" s="224">
        <v>544</v>
      </c>
      <c r="O39" s="283">
        <f>IF(ISBLANK(N39),"",VLOOKUP(N39,BM_T.S.,2))</f>
        <v>1</v>
      </c>
      <c r="P39" s="224"/>
      <c r="Q39" s="136">
        <f>IF(ISBLANK(P39),"",VLOOKUP(P39,BM_HAUTEUR,2))</f>
      </c>
      <c r="R39" s="224"/>
      <c r="S39" s="286">
        <f>IF(ISBLANK(R39),"",VLOOKUP(R39,BM_PERCHE,2))</f>
      </c>
      <c r="T39" s="224"/>
      <c r="U39" s="286">
        <f>IF(ISBLANK(T39),"",VLOOKUP(T39,BM_POIDS,2))</f>
      </c>
      <c r="V39" s="225">
        <f t="shared" si="0"/>
        <v>3</v>
      </c>
      <c r="W39" s="232">
        <f t="shared" si="1"/>
        <v>23</v>
      </c>
      <c r="X39" s="233">
        <v>35</v>
      </c>
      <c r="Y39" s="197"/>
      <c r="Z39" s="288">
        <f t="shared" si="2"/>
      </c>
      <c r="AA39" s="289">
        <f t="shared" si="3"/>
      </c>
      <c r="AB39" s="289">
        <f t="shared" si="4"/>
      </c>
      <c r="AC39" s="196">
        <f t="shared" si="5"/>
      </c>
      <c r="AD39" s="289">
        <f t="shared" si="6"/>
        <v>23</v>
      </c>
      <c r="AE39" s="289">
        <f t="shared" si="7"/>
      </c>
      <c r="AF39" s="289">
        <f t="shared" si="8"/>
      </c>
      <c r="AG39" s="289">
        <f t="shared" si="9"/>
      </c>
      <c r="AH39" s="289">
        <f t="shared" si="10"/>
      </c>
      <c r="AI39" s="289">
        <f t="shared" si="11"/>
      </c>
      <c r="AJ39" s="289">
        <f t="shared" si="12"/>
      </c>
      <c r="AK39" s="289">
        <f t="shared" si="13"/>
      </c>
      <c r="AL39" s="289">
        <f t="shared" si="14"/>
      </c>
      <c r="AM39" s="289">
        <f t="shared" si="15"/>
      </c>
      <c r="AN39" s="289">
        <f t="shared" si="16"/>
      </c>
      <c r="AO39" s="289">
        <f t="shared" si="17"/>
      </c>
      <c r="AP39" s="289">
        <f t="shared" si="18"/>
      </c>
      <c r="AQ39" s="289">
        <f t="shared" si="19"/>
      </c>
      <c r="AR39" s="289">
        <f t="shared" si="20"/>
      </c>
      <c r="AS39" s="289">
        <f t="shared" si="21"/>
      </c>
    </row>
    <row r="40" spans="1:45" s="308" customFormat="1" ht="16.5">
      <c r="A40" s="352" t="s">
        <v>689</v>
      </c>
      <c r="B40" s="352" t="s">
        <v>690</v>
      </c>
      <c r="C40" s="350" t="s">
        <v>61</v>
      </c>
      <c r="D40" s="220"/>
      <c r="E40" s="286">
        <f>IF(ISBLANK(D40),"",VLOOKUP(D40,BM_60_m,2))</f>
      </c>
      <c r="F40" s="287">
        <v>121</v>
      </c>
      <c r="G40" s="229">
        <f>IF(ISBLANK(F40),"",VLOOKUP(F40,BM_50_m_H.,2))</f>
        <v>13</v>
      </c>
      <c r="H40" s="223"/>
      <c r="I40" s="286">
        <f>IF(ISBLANK(H40),"",VLOOKUP(H40,BM_1000_m,2))</f>
      </c>
      <c r="J40" s="223"/>
      <c r="K40" s="286">
        <f>IF(ISBLANK(J40),"",VLOOKUP(J40,BM_1_km_marche,2))</f>
      </c>
      <c r="L40" s="224"/>
      <c r="M40" s="229">
        <f>IF(ISBLANK(L40),"",VLOOKUP(L40,BF_LONGUEUR,2))</f>
      </c>
      <c r="N40" s="224"/>
      <c r="O40" s="283">
        <f>IF(ISBLANK(N40),"",VLOOKUP(N40,BM_T.S.,2))</f>
      </c>
      <c r="P40" s="224"/>
      <c r="Q40" s="136">
        <f>IF(ISBLANK(P40),"",VLOOKUP(P40,BM_HAUTEUR,2))</f>
      </c>
      <c r="R40" s="224"/>
      <c r="S40" s="286">
        <f>IF(ISBLANK(R40),"",VLOOKUP(R40,BM_PERCHE,2))</f>
      </c>
      <c r="T40" s="224">
        <v>658</v>
      </c>
      <c r="U40" s="286">
        <f>IF(ISBLANK(T40),"",VLOOKUP(T40,BM_POIDS,2))</f>
        <v>9</v>
      </c>
      <c r="V40" s="225">
        <f t="shared" si="0"/>
        <v>2</v>
      </c>
      <c r="W40" s="232">
        <f t="shared" si="1"/>
        <v>22</v>
      </c>
      <c r="X40" s="233">
        <v>36</v>
      </c>
      <c r="Y40" s="197"/>
      <c r="Z40" s="288">
        <f t="shared" si="2"/>
      </c>
      <c r="AA40" s="289">
        <f t="shared" si="3"/>
      </c>
      <c r="AB40" s="289">
        <f t="shared" si="4"/>
      </c>
      <c r="AC40" s="196">
        <f t="shared" si="5"/>
      </c>
      <c r="AD40" s="289">
        <f t="shared" si="6"/>
      </c>
      <c r="AE40" s="289">
        <f t="shared" si="7"/>
      </c>
      <c r="AF40" s="289">
        <f t="shared" si="8"/>
      </c>
      <c r="AG40" s="289">
        <f t="shared" si="9"/>
      </c>
      <c r="AH40" s="289">
        <f t="shared" si="10"/>
      </c>
      <c r="AI40" s="289">
        <f t="shared" si="11"/>
      </c>
      <c r="AJ40" s="289">
        <f t="shared" si="12"/>
      </c>
      <c r="AK40" s="289">
        <f t="shared" si="13"/>
      </c>
      <c r="AL40" s="289">
        <f t="shared" si="14"/>
      </c>
      <c r="AM40" s="289">
        <f t="shared" si="15"/>
      </c>
      <c r="AN40" s="289">
        <f t="shared" si="16"/>
      </c>
      <c r="AO40" s="289">
        <f t="shared" si="17"/>
      </c>
      <c r="AP40" s="289">
        <f t="shared" si="18"/>
      </c>
      <c r="AQ40" s="289">
        <f t="shared" si="19"/>
      </c>
      <c r="AR40" s="289">
        <f t="shared" si="20"/>
        <v>22</v>
      </c>
      <c r="AS40" s="289">
        <f t="shared" si="21"/>
        <v>22</v>
      </c>
    </row>
    <row r="41" spans="1:45" s="308" customFormat="1" ht="16.5">
      <c r="A41" s="356" t="s">
        <v>414</v>
      </c>
      <c r="B41" s="356" t="s">
        <v>103</v>
      </c>
      <c r="C41" s="357" t="s">
        <v>77</v>
      </c>
      <c r="D41" s="220" t="s">
        <v>676</v>
      </c>
      <c r="E41" s="286" t="str">
        <f>IF(ISBLANK(D41),"",VLOOKUP(D41,BM_60_m,2))</f>
        <v>PTS</v>
      </c>
      <c r="F41" s="287" t="s">
        <v>676</v>
      </c>
      <c r="G41" s="229" t="str">
        <f>IF(ISBLANK(F41),"",VLOOKUP(F41,BM_50_m_H.,2))</f>
        <v>PTS</v>
      </c>
      <c r="H41" s="223"/>
      <c r="I41" s="286">
        <f>IF(ISBLANK(H41),"",VLOOKUP(H41,BM_1000_m,2))</f>
      </c>
      <c r="J41" s="223">
        <v>6486</v>
      </c>
      <c r="K41" s="286">
        <f>IF(ISBLANK(J41),"",VLOOKUP(J41,BM_1_km_marche,2))</f>
        <v>14</v>
      </c>
      <c r="L41" s="224"/>
      <c r="M41" s="229">
        <f>IF(ISBLANK(L41),"",VLOOKUP(L41,BF_LONGUEUR,2))</f>
      </c>
      <c r="N41" s="224"/>
      <c r="O41" s="283">
        <f>IF(ISBLANK(N41),"",VLOOKUP(N41,BM_T.S.,2))</f>
      </c>
      <c r="P41" s="224"/>
      <c r="Q41" s="136">
        <f>IF(ISBLANK(P41),"",VLOOKUP(P41,BM_HAUTEUR,2))</f>
      </c>
      <c r="R41" s="224"/>
      <c r="S41" s="286">
        <f>IF(ISBLANK(R41),"",VLOOKUP(R41,BM_PERCHE,2))</f>
      </c>
      <c r="T41" s="224">
        <v>634</v>
      </c>
      <c r="U41" s="286">
        <f>IF(ISBLANK(T41),"",VLOOKUP(T41,BM_POIDS,2))</f>
        <v>7</v>
      </c>
      <c r="V41" s="225">
        <f t="shared" si="0"/>
        <v>4</v>
      </c>
      <c r="W41" s="232">
        <f t="shared" si="1"/>
        <v>21</v>
      </c>
      <c r="X41" s="233">
        <v>37</v>
      </c>
      <c r="Y41" s="197"/>
      <c r="Z41" s="288">
        <f t="shared" si="2"/>
      </c>
      <c r="AA41" s="289">
        <f t="shared" si="3"/>
      </c>
      <c r="AB41" s="289">
        <f t="shared" si="4"/>
      </c>
      <c r="AC41" s="196">
        <f t="shared" si="5"/>
      </c>
      <c r="AD41" s="289">
        <f t="shared" si="6"/>
        <v>21</v>
      </c>
      <c r="AE41" s="289">
        <f t="shared" si="7"/>
      </c>
      <c r="AF41" s="289">
        <f t="shared" si="8"/>
      </c>
      <c r="AG41" s="289">
        <f t="shared" si="9"/>
      </c>
      <c r="AH41" s="289">
        <f t="shared" si="10"/>
      </c>
      <c r="AI41" s="289">
        <f t="shared" si="11"/>
      </c>
      <c r="AJ41" s="289">
        <f t="shared" si="12"/>
      </c>
      <c r="AK41" s="289">
        <f t="shared" si="13"/>
      </c>
      <c r="AL41" s="289">
        <f t="shared" si="14"/>
      </c>
      <c r="AM41" s="289">
        <f t="shared" si="15"/>
      </c>
      <c r="AN41" s="289">
        <f t="shared" si="16"/>
      </c>
      <c r="AO41" s="289">
        <f t="shared" si="17"/>
      </c>
      <c r="AP41" s="289">
        <f t="shared" si="18"/>
      </c>
      <c r="AQ41" s="289">
        <f t="shared" si="19"/>
      </c>
      <c r="AR41" s="289">
        <f t="shared" si="20"/>
      </c>
      <c r="AS41" s="289">
        <f t="shared" si="21"/>
      </c>
    </row>
    <row r="42" spans="1:45" s="308" customFormat="1" ht="16.5">
      <c r="A42" s="356" t="s">
        <v>687</v>
      </c>
      <c r="B42" s="356" t="s">
        <v>688</v>
      </c>
      <c r="C42" s="329" t="s">
        <v>92</v>
      </c>
      <c r="D42" s="220">
        <v>99</v>
      </c>
      <c r="E42" s="286">
        <f>IF(ISBLANK(D42),"",VLOOKUP(D42,BM_60_m,2))</f>
        <v>14</v>
      </c>
      <c r="F42" s="287"/>
      <c r="G42" s="229">
        <f>IF(ISBLANK(F42),"",VLOOKUP(F42,BM_50_m_H.,2))</f>
      </c>
      <c r="H42" s="223"/>
      <c r="I42" s="286">
        <f>IF(ISBLANK(H42),"",VLOOKUP(H42,BM_1000_m,2))</f>
      </c>
      <c r="J42" s="223"/>
      <c r="K42" s="286">
        <f>IF(ISBLANK(J42),"",VLOOKUP(J42,BM_1_km_marche,2))</f>
      </c>
      <c r="L42" s="224"/>
      <c r="M42" s="229">
        <f>IF(ISBLANK(L42),"",VLOOKUP(L42,BF_LONGUEUR,2))</f>
      </c>
      <c r="N42" s="224"/>
      <c r="O42" s="283">
        <f>IF(ISBLANK(N42),"",VLOOKUP(N42,BM_T.S.,2))</f>
      </c>
      <c r="P42" s="224"/>
      <c r="Q42" s="136">
        <f>IF(ISBLANK(P42),"",VLOOKUP(P42,BM_HAUTEUR,2))</f>
      </c>
      <c r="R42" s="224"/>
      <c r="S42" s="286">
        <f>IF(ISBLANK(R42),"",VLOOKUP(R42,BM_PERCHE,2))</f>
      </c>
      <c r="T42" s="224">
        <v>595</v>
      </c>
      <c r="U42" s="286">
        <f>IF(ISBLANK(T42),"",VLOOKUP(T42,BM_POIDS,2))</f>
        <v>7</v>
      </c>
      <c r="V42" s="225">
        <f t="shared" si="0"/>
        <v>2</v>
      </c>
      <c r="W42" s="232">
        <f t="shared" si="1"/>
        <v>21</v>
      </c>
      <c r="X42" s="233">
        <v>37</v>
      </c>
      <c r="Y42" s="197"/>
      <c r="Z42" s="288">
        <f t="shared" si="2"/>
      </c>
      <c r="AA42" s="289">
        <f t="shared" si="3"/>
      </c>
      <c r="AB42" s="289">
        <f t="shared" si="4"/>
      </c>
      <c r="AC42" s="196">
        <f t="shared" si="5"/>
      </c>
      <c r="AD42" s="289">
        <f t="shared" si="6"/>
      </c>
      <c r="AE42" s="289">
        <f t="shared" si="7"/>
      </c>
      <c r="AF42" s="289">
        <f t="shared" si="8"/>
      </c>
      <c r="AG42" s="289">
        <f t="shared" si="9"/>
      </c>
      <c r="AH42" s="289">
        <f t="shared" si="10"/>
      </c>
      <c r="AI42" s="289">
        <f t="shared" si="11"/>
      </c>
      <c r="AJ42" s="289">
        <f t="shared" si="12"/>
      </c>
      <c r="AK42" s="289">
        <f t="shared" si="13"/>
      </c>
      <c r="AL42" s="289">
        <f t="shared" si="14"/>
      </c>
      <c r="AM42" s="289">
        <f t="shared" si="15"/>
      </c>
      <c r="AN42" s="289">
        <f t="shared" si="16"/>
      </c>
      <c r="AO42" s="289">
        <f t="shared" si="17"/>
      </c>
      <c r="AP42" s="289">
        <f t="shared" si="18"/>
      </c>
      <c r="AQ42" s="289">
        <f t="shared" si="19"/>
      </c>
      <c r="AR42" s="289">
        <f t="shared" si="20"/>
      </c>
      <c r="AS42" s="289">
        <f t="shared" si="21"/>
      </c>
    </row>
    <row r="43" spans="1:45" s="308" customFormat="1" ht="16.5">
      <c r="A43" s="352" t="s">
        <v>685</v>
      </c>
      <c r="B43" s="352" t="s">
        <v>686</v>
      </c>
      <c r="C43" s="350" t="s">
        <v>78</v>
      </c>
      <c r="D43" s="220">
        <v>107</v>
      </c>
      <c r="E43" s="286">
        <f>IF(ISBLANK(D43),"",VLOOKUP(D43,BM_60_m,2))</f>
        <v>12</v>
      </c>
      <c r="F43" s="287"/>
      <c r="G43" s="229">
        <f>IF(ISBLANK(F43),"",VLOOKUP(F43,BM_50_m_H.,2))</f>
      </c>
      <c r="H43" s="223"/>
      <c r="I43" s="286">
        <f>IF(ISBLANK(H43),"",VLOOKUP(H43,BM_1000_m,2))</f>
      </c>
      <c r="J43" s="223">
        <v>7502</v>
      </c>
      <c r="K43" s="286">
        <f>IF(ISBLANK(J43),"",VLOOKUP(J43,BM_1_km_marche,2))</f>
        <v>7</v>
      </c>
      <c r="L43" s="224"/>
      <c r="M43" s="229">
        <f>IF(ISBLANK(L43),"",VLOOKUP(L43,BF_LONGUEUR,2))</f>
      </c>
      <c r="N43" s="224"/>
      <c r="O43" s="283">
        <f>IF(ISBLANK(N43),"",VLOOKUP(N43,BM_T.S.,2))</f>
      </c>
      <c r="P43" s="224"/>
      <c r="Q43" s="136">
        <f>IF(ISBLANK(P43),"",VLOOKUP(P43,BM_HAUTEUR,2))</f>
      </c>
      <c r="R43" s="224"/>
      <c r="S43" s="286">
        <f>IF(ISBLANK(R43),"",VLOOKUP(R43,BM_PERCHE,2))</f>
      </c>
      <c r="T43" s="224">
        <v>345</v>
      </c>
      <c r="U43" s="286">
        <f>IF(ISBLANK(T43),"",VLOOKUP(T43,BM_POIDS,2))</f>
        <v>1</v>
      </c>
      <c r="V43" s="225">
        <f t="shared" si="0"/>
        <v>3</v>
      </c>
      <c r="W43" s="232">
        <f t="shared" si="1"/>
        <v>20</v>
      </c>
      <c r="X43" s="233">
        <v>39</v>
      </c>
      <c r="Y43" s="197"/>
      <c r="Z43" s="288">
        <f t="shared" si="2"/>
      </c>
      <c r="AA43" s="289">
        <f t="shared" si="3"/>
      </c>
      <c r="AB43" s="289">
        <f t="shared" si="4"/>
      </c>
      <c r="AC43" s="196">
        <f t="shared" si="5"/>
      </c>
      <c r="AD43" s="289">
        <f t="shared" si="6"/>
      </c>
      <c r="AE43" s="289">
        <f t="shared" si="7"/>
      </c>
      <c r="AF43" s="289">
        <f t="shared" si="8"/>
      </c>
      <c r="AG43" s="289">
        <f t="shared" si="9"/>
      </c>
      <c r="AH43" s="289">
        <f t="shared" si="10"/>
      </c>
      <c r="AI43" s="289">
        <f t="shared" si="11"/>
      </c>
      <c r="AJ43" s="289">
        <f t="shared" si="12"/>
      </c>
      <c r="AK43" s="289">
        <f t="shared" si="13"/>
        <v>20</v>
      </c>
      <c r="AL43" s="289">
        <f t="shared" si="14"/>
      </c>
      <c r="AM43" s="289">
        <f t="shared" si="15"/>
      </c>
      <c r="AN43" s="289">
        <f t="shared" si="16"/>
      </c>
      <c r="AO43" s="289">
        <f t="shared" si="17"/>
      </c>
      <c r="AP43" s="289">
        <f t="shared" si="18"/>
      </c>
      <c r="AQ43" s="289">
        <f t="shared" si="19"/>
      </c>
      <c r="AR43" s="289">
        <f t="shared" si="20"/>
      </c>
      <c r="AS43" s="289">
        <f t="shared" si="21"/>
      </c>
    </row>
    <row r="44" spans="1:45" s="103" customFormat="1" ht="15.75" customHeight="1">
      <c r="A44" s="352" t="s">
        <v>691</v>
      </c>
      <c r="B44" s="352" t="s">
        <v>692</v>
      </c>
      <c r="C44" s="350" t="s">
        <v>61</v>
      </c>
      <c r="D44" s="220"/>
      <c r="E44" s="286">
        <f>IF(ISBLANK(D44),"",VLOOKUP(D44,BM_60_m,2))</f>
      </c>
      <c r="F44" s="287"/>
      <c r="G44" s="229">
        <f>IF(ISBLANK(F44),"",VLOOKUP(F44,BM_50_m_H.,2))</f>
      </c>
      <c r="H44" s="223"/>
      <c r="I44" s="286">
        <f>IF(ISBLANK(H44),"",VLOOKUP(H44,BM_1000_m,2))</f>
      </c>
      <c r="J44" s="223">
        <v>7372</v>
      </c>
      <c r="K44" s="286">
        <f>IF(ISBLANK(J44),"",VLOOKUP(J44,BM_1_km_marche,2))</f>
        <v>9</v>
      </c>
      <c r="L44" s="224"/>
      <c r="M44" s="229">
        <f>IF(ISBLANK(L44),"",VLOOKUP(L44,BF_LONGUEUR,2))</f>
      </c>
      <c r="N44" s="224"/>
      <c r="O44" s="283">
        <f>IF(ISBLANK(N44),"",VLOOKUP(N44,BM_T.S.,2))</f>
      </c>
      <c r="P44" s="224"/>
      <c r="Q44" s="136">
        <f>IF(ISBLANK(P44),"",VLOOKUP(P44,BM_HAUTEUR,2))</f>
      </c>
      <c r="R44" s="224"/>
      <c r="S44" s="286">
        <f>IF(ISBLANK(R44),"",VLOOKUP(R44,BM_PERCHE,2))</f>
      </c>
      <c r="T44" s="224">
        <v>486</v>
      </c>
      <c r="U44" s="286">
        <f>IF(ISBLANK(T44),"",VLOOKUP(T44,BM_POIDS,2))</f>
        <v>4</v>
      </c>
      <c r="V44" s="225">
        <f t="shared" si="0"/>
        <v>2</v>
      </c>
      <c r="W44" s="232">
        <f t="shared" si="1"/>
        <v>13</v>
      </c>
      <c r="X44" s="233">
        <v>40</v>
      </c>
      <c r="Y44" s="197"/>
      <c r="Z44" s="288">
        <f t="shared" si="2"/>
      </c>
      <c r="AA44" s="289">
        <f t="shared" si="3"/>
      </c>
      <c r="AB44" s="289">
        <f t="shared" si="4"/>
      </c>
      <c r="AC44" s="196">
        <f t="shared" si="5"/>
      </c>
      <c r="AD44" s="289">
        <f t="shared" si="6"/>
      </c>
      <c r="AE44" s="289">
        <f t="shared" si="7"/>
      </c>
      <c r="AF44" s="289">
        <f t="shared" si="8"/>
      </c>
      <c r="AG44" s="289">
        <f t="shared" si="9"/>
      </c>
      <c r="AH44" s="289">
        <f t="shared" si="10"/>
      </c>
      <c r="AI44" s="289">
        <f t="shared" si="11"/>
      </c>
      <c r="AJ44" s="289">
        <f t="shared" si="12"/>
      </c>
      <c r="AK44" s="289">
        <f t="shared" si="13"/>
      </c>
      <c r="AL44" s="289">
        <f t="shared" si="14"/>
      </c>
      <c r="AM44" s="289">
        <f t="shared" si="15"/>
      </c>
      <c r="AN44" s="289">
        <f t="shared" si="16"/>
      </c>
      <c r="AO44" s="289">
        <f t="shared" si="17"/>
      </c>
      <c r="AP44" s="289">
        <f t="shared" si="18"/>
      </c>
      <c r="AQ44" s="289">
        <f t="shared" si="19"/>
      </c>
      <c r="AR44" s="289">
        <f t="shared" si="20"/>
        <v>13</v>
      </c>
      <c r="AS44" s="289">
        <f t="shared" si="21"/>
        <v>13</v>
      </c>
    </row>
    <row r="45" spans="1:44" s="103" customFormat="1" ht="15.75" customHeight="1">
      <c r="A45" s="385"/>
      <c r="B45" s="385"/>
      <c r="C45" s="386"/>
      <c r="D45" s="387"/>
      <c r="E45" s="383"/>
      <c r="F45" s="387"/>
      <c r="G45" s="384"/>
      <c r="H45" s="388"/>
      <c r="I45" s="383"/>
      <c r="J45" s="388"/>
      <c r="K45" s="104"/>
      <c r="L45" s="107"/>
      <c r="M45" s="104"/>
      <c r="N45" s="107"/>
      <c r="O45" s="104"/>
      <c r="P45" s="107"/>
      <c r="Q45" s="104"/>
      <c r="R45" s="107"/>
      <c r="S45" s="104"/>
      <c r="T45" s="120"/>
      <c r="U45" s="85"/>
      <c r="V45" s="84"/>
      <c r="W45" s="104"/>
      <c r="X45" s="104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</row>
    <row r="46" spans="1:45" s="103" customFormat="1" ht="16.5">
      <c r="A46" s="135"/>
      <c r="B46" s="135"/>
      <c r="C46" s="137"/>
      <c r="D46" s="105"/>
      <c r="E46" s="104"/>
      <c r="F46" s="105"/>
      <c r="G46" s="104"/>
      <c r="H46" s="106"/>
      <c r="I46" s="104"/>
      <c r="J46" s="106"/>
      <c r="K46" s="109"/>
      <c r="L46" s="112"/>
      <c r="M46" s="109"/>
      <c r="N46" s="112"/>
      <c r="O46" s="109"/>
      <c r="P46" s="112"/>
      <c r="Q46" s="109"/>
      <c r="R46" s="112"/>
      <c r="S46" s="109"/>
      <c r="T46" s="120"/>
      <c r="U46" s="85"/>
      <c r="V46" s="84"/>
      <c r="W46" s="109"/>
      <c r="X46" s="109"/>
      <c r="Y46" s="113" t="s">
        <v>1</v>
      </c>
      <c r="Z46" s="113">
        <f>SUM(Z3:Z44)</f>
        <v>0</v>
      </c>
      <c r="AA46" s="113">
        <f aca="true" t="shared" si="22" ref="AA46:AS46">SUM(AA3:AA44)</f>
        <v>118</v>
      </c>
      <c r="AB46" s="113">
        <f t="shared" si="22"/>
        <v>0</v>
      </c>
      <c r="AC46" s="113">
        <f t="shared" si="22"/>
        <v>0</v>
      </c>
      <c r="AD46" s="113">
        <f t="shared" si="22"/>
        <v>202</v>
      </c>
      <c r="AE46" s="113">
        <f t="shared" si="22"/>
        <v>29</v>
      </c>
      <c r="AF46" s="113">
        <f t="shared" si="22"/>
        <v>0</v>
      </c>
      <c r="AG46" s="113">
        <f t="shared" si="22"/>
        <v>0</v>
      </c>
      <c r="AH46" s="113">
        <f t="shared" si="22"/>
        <v>0</v>
      </c>
      <c r="AI46" s="113">
        <f t="shared" si="22"/>
        <v>0</v>
      </c>
      <c r="AJ46" s="113">
        <f t="shared" si="22"/>
        <v>163</v>
      </c>
      <c r="AK46" s="113">
        <f t="shared" si="22"/>
        <v>20</v>
      </c>
      <c r="AL46" s="113">
        <f t="shared" si="22"/>
        <v>37</v>
      </c>
      <c r="AM46" s="113">
        <f t="shared" si="22"/>
        <v>91</v>
      </c>
      <c r="AN46" s="113">
        <f t="shared" si="22"/>
        <v>0</v>
      </c>
      <c r="AO46" s="113">
        <f t="shared" si="22"/>
        <v>213</v>
      </c>
      <c r="AP46" s="113">
        <f t="shared" si="22"/>
        <v>0</v>
      </c>
      <c r="AQ46" s="113">
        <f t="shared" si="22"/>
        <v>465</v>
      </c>
      <c r="AR46" s="113">
        <f t="shared" si="22"/>
        <v>35</v>
      </c>
      <c r="AS46" s="113">
        <f t="shared" si="22"/>
        <v>35</v>
      </c>
    </row>
    <row r="47" spans="1:22" s="103" customFormat="1" ht="16.5">
      <c r="A47" s="134"/>
      <c r="B47" s="134"/>
      <c r="C47" s="134"/>
      <c r="D47" s="110"/>
      <c r="E47" s="109"/>
      <c r="F47" s="110"/>
      <c r="G47" s="109"/>
      <c r="H47" s="111"/>
      <c r="I47" s="109"/>
      <c r="J47" s="111"/>
      <c r="L47" s="116"/>
      <c r="N47" s="116"/>
      <c r="P47" s="116"/>
      <c r="R47" s="116"/>
      <c r="T47" s="120"/>
      <c r="U47" s="85"/>
      <c r="V47" s="84"/>
    </row>
    <row r="48" spans="1:45" s="103" customFormat="1" ht="16.5">
      <c r="A48" s="138"/>
      <c r="B48" s="138"/>
      <c r="C48" s="138"/>
      <c r="D48" s="114"/>
      <c r="F48" s="114"/>
      <c r="H48" s="115"/>
      <c r="J48" s="115"/>
      <c r="L48" s="116"/>
      <c r="N48" s="116"/>
      <c r="P48" s="116"/>
      <c r="R48" s="116"/>
      <c r="T48" s="120"/>
      <c r="U48" s="85"/>
      <c r="V48" s="84"/>
      <c r="Y48" s="113" t="s">
        <v>60</v>
      </c>
      <c r="Z48" s="117">
        <f>COUNTIF($C$5:$C44,Z3)</f>
        <v>0</v>
      </c>
      <c r="AA48" s="117">
        <f>COUNTIF($C$5:$C44,AA3)</f>
        <v>4</v>
      </c>
      <c r="AB48" s="117">
        <f>COUNTIF($C$5:$C44,AB3)</f>
        <v>0</v>
      </c>
      <c r="AC48" s="117">
        <f>COUNTIF($C$5:$C44,AC3)</f>
        <v>0</v>
      </c>
      <c r="AD48" s="117">
        <f>COUNTIF($C$5:$C44,AD3)</f>
        <v>7</v>
      </c>
      <c r="AE48" s="117">
        <f>COUNTIF($C$5:$C44,AE3)</f>
        <v>1</v>
      </c>
      <c r="AF48" s="117">
        <f>COUNTIF($C$5:$C44,AF3)</f>
        <v>0</v>
      </c>
      <c r="AG48" s="117">
        <f>COUNTIF($C$5:$C44,AG3)</f>
        <v>0</v>
      </c>
      <c r="AH48" s="117">
        <f>COUNTIF($C$5:$C44,AH3)</f>
        <v>0</v>
      </c>
      <c r="AI48" s="117">
        <f>COUNTIF($C$5:$C44,AI3)</f>
        <v>0</v>
      </c>
      <c r="AJ48" s="117">
        <f>COUNTIF($C$5:$C44,AJ3)</f>
        <v>4</v>
      </c>
      <c r="AK48" s="117">
        <f>COUNTIF($C$5:$C44,AK3)</f>
        <v>1</v>
      </c>
      <c r="AL48" s="117">
        <f>COUNTIF($C$5:$C44,AL3)</f>
        <v>1</v>
      </c>
      <c r="AM48" s="117">
        <f>COUNTIF($C$5:$C44,AM3)</f>
        <v>2</v>
      </c>
      <c r="AN48" s="117">
        <f>COUNTIF($C$5:$C44,AN3)</f>
        <v>0</v>
      </c>
      <c r="AO48" s="117">
        <f>COUNTIF($C$5:$C44,AO3)</f>
        <v>5</v>
      </c>
      <c r="AP48" s="117">
        <f>COUNTIF($C$5:$C44,AP3)</f>
        <v>0</v>
      </c>
      <c r="AQ48" s="117">
        <f>COUNTIF($C$5:$C44,AQ3)</f>
        <v>12</v>
      </c>
      <c r="AR48" s="117">
        <f>COUNTIF($C$5:$C44,AR3)</f>
        <v>2</v>
      </c>
      <c r="AS48" s="117">
        <f>COUNTIF($C$5:$C44,AS3)</f>
        <v>1</v>
      </c>
    </row>
    <row r="49" spans="1:22" s="103" customFormat="1" ht="16.5">
      <c r="A49" s="138"/>
      <c r="B49" s="138"/>
      <c r="C49" s="138"/>
      <c r="D49" s="114"/>
      <c r="F49" s="114"/>
      <c r="H49" s="115"/>
      <c r="J49" s="115"/>
      <c r="L49" s="116"/>
      <c r="N49" s="116"/>
      <c r="P49" s="116"/>
      <c r="R49" s="116"/>
      <c r="T49" s="120"/>
      <c r="U49" s="85"/>
      <c r="V49" s="84"/>
    </row>
    <row r="50" spans="2:45" s="103" customFormat="1" ht="16.5">
      <c r="B50" s="138"/>
      <c r="C50" s="138"/>
      <c r="D50" s="114"/>
      <c r="F50" s="114"/>
      <c r="H50" s="115"/>
      <c r="J50" s="115"/>
      <c r="L50" s="116"/>
      <c r="N50" s="116"/>
      <c r="P50" s="116"/>
      <c r="R50" s="116"/>
      <c r="T50" s="120"/>
      <c r="U50" s="85"/>
      <c r="V50" s="84"/>
      <c r="Y50" s="117" t="s">
        <v>85</v>
      </c>
      <c r="Z50" s="117"/>
      <c r="AA50" s="117">
        <v>5</v>
      </c>
      <c r="AB50" s="117"/>
      <c r="AC50" s="117"/>
      <c r="AD50" s="117">
        <v>3</v>
      </c>
      <c r="AE50" s="117">
        <v>10</v>
      </c>
      <c r="AF50" s="117"/>
      <c r="AG50" s="117"/>
      <c r="AH50" s="117"/>
      <c r="AI50" s="117"/>
      <c r="AJ50" s="117">
        <v>4</v>
      </c>
      <c r="AK50" s="117">
        <v>11</v>
      </c>
      <c r="AL50" s="117">
        <v>7</v>
      </c>
      <c r="AM50" s="117">
        <v>6</v>
      </c>
      <c r="AN50" s="117"/>
      <c r="AO50" s="117">
        <v>2</v>
      </c>
      <c r="AP50" s="117"/>
      <c r="AQ50" s="117">
        <v>1</v>
      </c>
      <c r="AR50" s="117">
        <v>8</v>
      </c>
      <c r="AS50" s="117">
        <v>8</v>
      </c>
    </row>
    <row r="51" spans="1:10" ht="16.5">
      <c r="A51" s="103"/>
      <c r="D51" s="114"/>
      <c r="E51" s="103"/>
      <c r="F51" s="114"/>
      <c r="G51" s="103"/>
      <c r="H51" s="115"/>
      <c r="I51" s="103"/>
      <c r="J51" s="115"/>
    </row>
  </sheetData>
  <sheetProtection selectLockedCells="1" selectUnlockedCells="1"/>
  <autoFilter ref="A4:AS44"/>
  <mergeCells count="36">
    <mergeCell ref="A1:X1"/>
    <mergeCell ref="A3:A4"/>
    <mergeCell ref="B3:B4"/>
    <mergeCell ref="C3:C4"/>
    <mergeCell ref="D3:E3"/>
    <mergeCell ref="F3:G3"/>
    <mergeCell ref="N3:O3"/>
    <mergeCell ref="P3:Q3"/>
    <mergeCell ref="R3:S3"/>
    <mergeCell ref="T3:U3"/>
    <mergeCell ref="H3:I3"/>
    <mergeCell ref="J3:K3"/>
    <mergeCell ref="L3:M3"/>
    <mergeCell ref="W3:W4"/>
    <mergeCell ref="X3:X4"/>
    <mergeCell ref="Z3:Z4"/>
    <mergeCell ref="AA3:AA4"/>
    <mergeCell ref="AM3:AM4"/>
    <mergeCell ref="AC3:AC4"/>
    <mergeCell ref="AN3:AN4"/>
    <mergeCell ref="AB3:AB4"/>
    <mergeCell ref="AD3:AD4"/>
    <mergeCell ref="AE3:AE4"/>
    <mergeCell ref="AF3:AF4"/>
    <mergeCell ref="AG3:AG4"/>
    <mergeCell ref="AH3:AH4"/>
    <mergeCell ref="A2:X2"/>
    <mergeCell ref="AO3:AO4"/>
    <mergeCell ref="AP3:AP4"/>
    <mergeCell ref="AQ3:AQ4"/>
    <mergeCell ref="AR3:AR4"/>
    <mergeCell ref="AS3:AS4"/>
    <mergeCell ref="AI3:AI4"/>
    <mergeCell ref="AJ3:AJ4"/>
    <mergeCell ref="AK3:AK4"/>
    <mergeCell ref="AL3:AL4"/>
  </mergeCells>
  <printOptions horizontalCentered="1"/>
  <pageMargins left="0.19652777777777777" right="0.19652777777777777" top="0.9840277777777777" bottom="0.7875" header="0.39375" footer="0.39375"/>
  <pageSetup fitToHeight="10" fitToWidth="1" horizontalDpi="300" verticalDpi="300" orientation="portrait" paperSize="9" scale="32" r:id="rId1"/>
  <headerFooter alignWithMargins="0">
    <oddHeader>&amp;L&amp;"Times New Roman,Gras"FSGT Ile de France &amp;C&amp;"Times New Roman,Gras"&amp;14CHALLENGE GUIMIER JEUNES
1er tour</oddHeader>
    <oddFooter>&amp;CPage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Personnel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Jacqueline DEOM</dc:creator>
  <cp:keywords/>
  <dc:description/>
  <cp:lastModifiedBy>Hewlett-Packard Company</cp:lastModifiedBy>
  <cp:lastPrinted>2020-01-14T19:52:06Z</cp:lastPrinted>
  <dcterms:created xsi:type="dcterms:W3CDTF">2004-08-13T22:18:04Z</dcterms:created>
  <dcterms:modified xsi:type="dcterms:W3CDTF">2020-01-15T08:58:08Z</dcterms:modified>
  <cp:category/>
  <cp:version/>
  <cp:contentType/>
  <cp:contentStatus/>
</cp:coreProperties>
</file>