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40" windowHeight="12795" tabRatio="871" activeTab="1"/>
  </bookViews>
  <sheets>
    <sheet name="Jury" sheetId="1" r:id="rId1"/>
    <sheet name="Points 2ème Tour" sheetId="2" r:id="rId2"/>
    <sheet name="Relais 2ème Tour" sheetId="3" r:id="rId3"/>
    <sheet name="MoF 1er Tour" sheetId="4" r:id="rId4"/>
    <sheet name="MoM 1er Tour" sheetId="5" r:id="rId5"/>
    <sheet name="PoF 1er Tour" sheetId="6" r:id="rId6"/>
    <sheet name="PoM 2ème Tour" sheetId="7" r:id="rId7"/>
    <sheet name="BeF 2ème Tour" sheetId="8" r:id="rId8"/>
    <sheet name="BeM 2ème Tour" sheetId="9" r:id="rId9"/>
    <sheet name="Feuil1" sheetId="10" state="hidden" r:id="rId10"/>
    <sheet name="Table Mo" sheetId="11" state="hidden" r:id="rId11"/>
    <sheet name="Table Po" sheetId="12" state="hidden" r:id="rId12"/>
    <sheet name="Table BeF" sheetId="13" state="hidden" r:id="rId13"/>
    <sheet name="Table BeM" sheetId="14" state="hidden" r:id="rId14"/>
    <sheet name="Feuil2" sheetId="15" state="hidden" r:id="rId15"/>
  </sheets>
  <externalReferences>
    <externalReference r:id="rId18"/>
    <externalReference r:id="rId19"/>
  </externalReferences>
  <definedNames>
    <definedName name="BF_1_km_marche">'Table BeF'!$O$1:$P$50</definedName>
    <definedName name="BF_1000_m">'Table BeF'!$K:$L</definedName>
    <definedName name="BF_120_m">'Table BeF'!$G:$H</definedName>
    <definedName name="BF_180_m_H.">'[2]Table BeF'!$G:$H</definedName>
    <definedName name="BF_2_km_marche">'Table BeF'!$Q:$R</definedName>
    <definedName name="BF_2000_m">'Table BeF'!$M:$N</definedName>
    <definedName name="BF_50_m">'Table BeF'!$A:$B</definedName>
    <definedName name="BF_50_m_H.">'Table BeF'!$E:$F</definedName>
    <definedName name="BF_500_m">'Table BeF'!$I:$J</definedName>
    <definedName name="BF_60_m">'Table BeF'!$C:$D</definedName>
    <definedName name="BF_DISQUE">'Table BeF'!$AC:$AD</definedName>
    <definedName name="BF_HAUTEUR">'Table BeF'!$W:$X</definedName>
    <definedName name="BF_JAVELOT">'Table BeF'!$AE:$AF</definedName>
    <definedName name="BF_LONGUEUR">'Table BeF'!$S:$T</definedName>
    <definedName name="BF_MARTEAU">'Table BeF'!$AG:$AH</definedName>
    <definedName name="BF_PERCHE">'Table BeF'!$Y:$Z</definedName>
    <definedName name="BF_POIDS">'Table BeF'!$AA:$AB</definedName>
    <definedName name="BF_T.S.">'Table BeF'!$U:$V</definedName>
    <definedName name="BM_1_km_marche">'Table BeM'!$Q:$R</definedName>
    <definedName name="BM_1000_m">'Table BeM'!$M:$N</definedName>
    <definedName name="BM_120_m">'Table BeM'!$I:$J</definedName>
    <definedName name="BM_180_m_H.">'[2]Table BeM'!$I:$J</definedName>
    <definedName name="BM_2_km_marche">'Table BeM'!$S:$T</definedName>
    <definedName name="BM_2000_m">'Table BeM'!$O:$P</definedName>
    <definedName name="BM_300_m">'[2]Table BeM'!#REF!</definedName>
    <definedName name="BM_50_m">'Table BeM'!$A:$B</definedName>
    <definedName name="BM_50_m_H.">'Table BeM'!$E:$F</definedName>
    <definedName name="BM_500_m">'Table BeM'!$K:$L</definedName>
    <definedName name="BM_60_m">'Table BeM'!$C:$D</definedName>
    <definedName name="BM_80_m_H.">'Table BeM'!$G:$H</definedName>
    <definedName name="BM_DISQUE">'Table BeM'!$AE:$AF</definedName>
    <definedName name="BM_HAUTEUR">'Table BeM'!$Y:$Z</definedName>
    <definedName name="BM_JAVELOT">'Table BeM'!$AG:$AH</definedName>
    <definedName name="BM_LONGUEUR">'Table BeM'!$U:$V</definedName>
    <definedName name="BM_MARTEAU">'Table BeM'!$AI:$AJ</definedName>
    <definedName name="BM_PERCHE">'Table BeM'!$AA:$AB</definedName>
    <definedName name="BM_POIDS">'Table BeM'!$AC:$AD</definedName>
    <definedName name="BM_T.S.">'Table BeM'!$W:$X</definedName>
    <definedName name="Moustique_300_m">'[2]Table Mo'!#REF!</definedName>
    <definedName name="Moustique_400_m">'[2]Table Mo'!$E:$F</definedName>
    <definedName name="Moustique_50_haies">'Table Mo'!$C:$D</definedName>
    <definedName name="Moustique_50_m">'Table Mo'!$A:$B</definedName>
    <definedName name="Moustique_500_m">'Table Mo'!$E:$F</definedName>
    <definedName name="Moustique_500_marche">'Table Mo'!$I:$J</definedName>
    <definedName name="Moustique_600_m">'Table Mo'!$G:$H</definedName>
    <definedName name="Moustique_600_marche">'Table Mo'!$K:$L</definedName>
    <definedName name="Moustique_Anneau">'Table Mo'!$W:$X</definedName>
    <definedName name="Moustique_Balles">'Table Mo'!$U:$V</definedName>
    <definedName name="Moustique_Hauteur">'Table Mo'!$Q:$R</definedName>
    <definedName name="Moustique_Longueur">'Table Mo'!$M:$N</definedName>
    <definedName name="Moustique_Marteau">'[2]Table Mo'!#REF!</definedName>
    <definedName name="Moustique_MB">'Table Mo'!$S:$T</definedName>
    <definedName name="Moustique_Perche">'[2]Table Mo'!#REF!</definedName>
    <definedName name="Moustique_Poids">'Table Mo'!$S:$T</definedName>
    <definedName name="Moustique_Triple_saut">'Table Mo'!$O:$P</definedName>
    <definedName name="Moustique_Vortex">'Table Mo'!$U:$V</definedName>
    <definedName name="Po_1_km_marche">'Table Po'!$M:$N</definedName>
    <definedName name="Po_1000_m">'Table Po'!$K:$L</definedName>
    <definedName name="Po_120_m">'Table Po'!$G:$H</definedName>
    <definedName name="Po_300_m">'[2]Table Po'!#REF!</definedName>
    <definedName name="Po_50_m">'Table Po'!$A:$B</definedName>
    <definedName name="Po_50_m_H.">'Table Po'!$E:$F</definedName>
    <definedName name="Po_500_m">'Table Po'!$I:$J</definedName>
    <definedName name="Po_60_m">'Table Po'!$C:$D</definedName>
    <definedName name="Po_Ballonde">'Table Po'!$AC:$AD</definedName>
    <definedName name="Po_Disque">'Table Po'!$AA:$AB</definedName>
    <definedName name="Po_Hauteur">'Table Po'!$S:$T</definedName>
    <definedName name="Po_Javelot">'Table Po'!$Y:$Z</definedName>
    <definedName name="Po_Longueur">'Table Po'!$O:$P</definedName>
    <definedName name="Po_Perche">'Table Po'!$U:$V</definedName>
    <definedName name="Po_Poids">'Table Po'!$W:$X</definedName>
    <definedName name="Po_Triple_saut">'Table Po'!$Q:$R</definedName>
    <definedName name="triple" localSheetId="7">#REF!</definedName>
  </definedNames>
  <calcPr fullCalcOnLoad="1" refMode="R1C1"/>
</workbook>
</file>

<file path=xl/sharedStrings.xml><?xml version="1.0" encoding="utf-8"?>
<sst xmlns="http://schemas.openxmlformats.org/spreadsheetml/2006/main" count="2002" uniqueCount="767">
  <si>
    <t>NOM</t>
  </si>
  <si>
    <t>Pts</t>
  </si>
  <si>
    <t>Perf.</t>
  </si>
  <si>
    <t>50 m</t>
  </si>
  <si>
    <t>50 haies</t>
  </si>
  <si>
    <t>500 m</t>
  </si>
  <si>
    <t>600 m</t>
  </si>
  <si>
    <t>Poids</t>
  </si>
  <si>
    <t>Longueur</t>
  </si>
  <si>
    <t>Triple bond</t>
  </si>
  <si>
    <t>Anneau</t>
  </si>
  <si>
    <t>Marteau</t>
  </si>
  <si>
    <t>PLACE</t>
  </si>
  <si>
    <t>PTS</t>
  </si>
  <si>
    <t>500 marche</t>
  </si>
  <si>
    <t>600 marche</t>
  </si>
  <si>
    <t>Triple saut</t>
  </si>
  <si>
    <t>Hauteur</t>
  </si>
  <si>
    <t>Perche</t>
  </si>
  <si>
    <t>Javelot</t>
  </si>
  <si>
    <t>60 m</t>
  </si>
  <si>
    <t>120 m</t>
  </si>
  <si>
    <t>1000 m</t>
  </si>
  <si>
    <t>1 km marche</t>
  </si>
  <si>
    <t>Disque</t>
  </si>
  <si>
    <t>Ballonde</t>
  </si>
  <si>
    <t>50 m H.</t>
  </si>
  <si>
    <t>LONGUEUR</t>
  </si>
  <si>
    <t>HAUTEUR</t>
  </si>
  <si>
    <t>PERCHE</t>
  </si>
  <si>
    <t>POIDS</t>
  </si>
  <si>
    <t>DISQUE</t>
  </si>
  <si>
    <t>JAVELOT</t>
  </si>
  <si>
    <t>2000 m</t>
  </si>
  <si>
    <t>2 km marche</t>
  </si>
  <si>
    <t>T.S.</t>
  </si>
  <si>
    <t>MARTEAU</t>
  </si>
  <si>
    <t>80 m H.</t>
  </si>
  <si>
    <t xml:space="preserve">Marteau </t>
  </si>
  <si>
    <t>TOTAL</t>
  </si>
  <si>
    <t>ACB</t>
  </si>
  <si>
    <t>SDUS</t>
  </si>
  <si>
    <t>USMA</t>
  </si>
  <si>
    <t>CSB</t>
  </si>
  <si>
    <t>TAC</t>
  </si>
  <si>
    <t>USI</t>
  </si>
  <si>
    <t>COMA</t>
  </si>
  <si>
    <t>CATEGORIES</t>
  </si>
  <si>
    <t>Moustiques Fem.</t>
  </si>
  <si>
    <t>Moustiques Masc.</t>
  </si>
  <si>
    <t>Poussines</t>
  </si>
  <si>
    <t>Poussins</t>
  </si>
  <si>
    <t>Benjamines</t>
  </si>
  <si>
    <t>Benjamins</t>
  </si>
  <si>
    <t>ESC XV</t>
  </si>
  <si>
    <t>Nombre</t>
  </si>
  <si>
    <t>USOB</t>
  </si>
  <si>
    <t>BMSA</t>
  </si>
  <si>
    <t>ESV</t>
  </si>
  <si>
    <t>ABDO</t>
  </si>
  <si>
    <t>Relais</t>
  </si>
  <si>
    <t>PERF.</t>
  </si>
  <si>
    <t>POINTS</t>
  </si>
  <si>
    <t>CAT</t>
  </si>
  <si>
    <t>CLUB</t>
  </si>
  <si>
    <t>VILLE</t>
  </si>
  <si>
    <t>PRENOM</t>
  </si>
  <si>
    <t>NLSA</t>
  </si>
  <si>
    <t>GUIMIER</t>
  </si>
  <si>
    <t>ASGB</t>
  </si>
  <si>
    <t>ESS</t>
  </si>
  <si>
    <t>TOM</t>
  </si>
  <si>
    <t>LEA</t>
  </si>
  <si>
    <t>2?2</t>
  </si>
  <si>
    <t>Classsement</t>
  </si>
  <si>
    <t>ELIAS</t>
  </si>
  <si>
    <t>CAR</t>
  </si>
  <si>
    <t>ELODIE</t>
  </si>
  <si>
    <t>YANIS</t>
  </si>
  <si>
    <t>SARAH</t>
  </si>
  <si>
    <t>SOFIA</t>
  </si>
  <si>
    <t>SOLAL</t>
  </si>
  <si>
    <t>LUCAS</t>
  </si>
  <si>
    <t>AMINE</t>
  </si>
  <si>
    <t>FATOUMATA</t>
  </si>
  <si>
    <t>WALID</t>
  </si>
  <si>
    <t>VMA</t>
  </si>
  <si>
    <t>SAINT DENIS</t>
  </si>
  <si>
    <t>NOISY LE SEC</t>
  </si>
  <si>
    <t>PARIS 15</t>
  </si>
  <si>
    <t>FOFANA</t>
  </si>
  <si>
    <t>FATIM</t>
  </si>
  <si>
    <t>YASMINE</t>
  </si>
  <si>
    <t>DEMBELE</t>
  </si>
  <si>
    <t>ANAIS</t>
  </si>
  <si>
    <t>FERET</t>
  </si>
  <si>
    <t>AMBRE</t>
  </si>
  <si>
    <t>MOHAMED</t>
  </si>
  <si>
    <t>ENZO</t>
  </si>
  <si>
    <t>ILYES</t>
  </si>
  <si>
    <t>CAMARA</t>
  </si>
  <si>
    <t>ALEXIS</t>
  </si>
  <si>
    <t>BILAL</t>
  </si>
  <si>
    <t>ALEXANDRE</t>
  </si>
  <si>
    <t>HUGO</t>
  </si>
  <si>
    <t>BOUZAZA</t>
  </si>
  <si>
    <t>MATHEO</t>
  </si>
  <si>
    <t>JADE</t>
  </si>
  <si>
    <t>NAWEL</t>
  </si>
  <si>
    <t>AYA</t>
  </si>
  <si>
    <t>BAGNOLET</t>
  </si>
  <si>
    <t>MB</t>
  </si>
  <si>
    <t>MOUMINE</t>
  </si>
  <si>
    <t>INAYA</t>
  </si>
  <si>
    <t>SIMON</t>
  </si>
  <si>
    <t>ALIMA</t>
  </si>
  <si>
    <t>DIARRA</t>
  </si>
  <si>
    <t>LENDOYE</t>
  </si>
  <si>
    <t>LILLIAN</t>
  </si>
  <si>
    <t>SANCHO--LORY</t>
  </si>
  <si>
    <t>SAINT OUEN</t>
  </si>
  <si>
    <t>VITRY</t>
  </si>
  <si>
    <t>MARIAM</t>
  </si>
  <si>
    <t>CALLENS</t>
  </si>
  <si>
    <t>HELENA</t>
  </si>
  <si>
    <t>TRAORE</t>
  </si>
  <si>
    <t>RICHARD</t>
  </si>
  <si>
    <t>KONE</t>
  </si>
  <si>
    <t>MEITE</t>
  </si>
  <si>
    <t>MAELLE</t>
  </si>
  <si>
    <t>OBAS JOINVILLE</t>
  </si>
  <si>
    <t>ALICIA</t>
  </si>
  <si>
    <t>OCEANE</t>
  </si>
  <si>
    <t>CORREA</t>
  </si>
  <si>
    <t>KHEFFACH</t>
  </si>
  <si>
    <t>CLEMENT</t>
  </si>
  <si>
    <t>DOJKA</t>
  </si>
  <si>
    <t>XAVIER</t>
  </si>
  <si>
    <t>GAUHIER</t>
  </si>
  <si>
    <t>MATTHIAS</t>
  </si>
  <si>
    <t>ELEEJAH</t>
  </si>
  <si>
    <t>LUCIEN</t>
  </si>
  <si>
    <t>NATHAN</t>
  </si>
  <si>
    <t>MROUDJAE</t>
  </si>
  <si>
    <t>CARMASOL</t>
  </si>
  <si>
    <t>LOAN</t>
  </si>
  <si>
    <t>JULIEN</t>
  </si>
  <si>
    <t>CMAA</t>
  </si>
  <si>
    <t>Vortex</t>
  </si>
  <si>
    <t>CHASSIER</t>
  </si>
  <si>
    <t>TREMBLAY</t>
  </si>
  <si>
    <t>BRETIGNY</t>
  </si>
  <si>
    <t>RAHMOUNE</t>
  </si>
  <si>
    <t>NAOMIE</t>
  </si>
  <si>
    <t>GODARD</t>
  </si>
  <si>
    <t>CHLOE</t>
  </si>
  <si>
    <t>GARCIA</t>
  </si>
  <si>
    <t>CELIA</t>
  </si>
  <si>
    <t>LAHIANI</t>
  </si>
  <si>
    <t>FERYEL</t>
  </si>
  <si>
    <t>GHANMI</t>
  </si>
  <si>
    <t>INES</t>
  </si>
  <si>
    <t>BRITES</t>
  </si>
  <si>
    <t>HABY</t>
  </si>
  <si>
    <t>JINNANE</t>
  </si>
  <si>
    <t>FETTAH</t>
  </si>
  <si>
    <t>FARAH</t>
  </si>
  <si>
    <t>MAELIA</t>
  </si>
  <si>
    <t>LOUNA</t>
  </si>
  <si>
    <t>GUSTAVE</t>
  </si>
  <si>
    <t>MELLINA</t>
  </si>
  <si>
    <t>RAYAN</t>
  </si>
  <si>
    <t>HAIDARA</t>
  </si>
  <si>
    <t>HULIN</t>
  </si>
  <si>
    <t>AXEL</t>
  </si>
  <si>
    <t>BERMUDEZ</t>
  </si>
  <si>
    <t>NOLAN</t>
  </si>
  <si>
    <t>KONATE</t>
  </si>
  <si>
    <t>KADIATOU</t>
  </si>
  <si>
    <t>LIZA</t>
  </si>
  <si>
    <t>COULIBALY</t>
  </si>
  <si>
    <t>MAISSA</t>
  </si>
  <si>
    <t>ISMAEL</t>
  </si>
  <si>
    <t>LE GARS</t>
  </si>
  <si>
    <t>SAINT-LEGER</t>
  </si>
  <si>
    <t>RAMDANI</t>
  </si>
  <si>
    <t>BADIS</t>
  </si>
  <si>
    <t>OWEN</t>
  </si>
  <si>
    <t>DOUMBIA</t>
  </si>
  <si>
    <t>NODJIHIDI</t>
  </si>
  <si>
    <t>TASSAON DORCAS</t>
  </si>
  <si>
    <t>DEMONIERE</t>
  </si>
  <si>
    <t>LIVIA</t>
  </si>
  <si>
    <t>JANICE</t>
  </si>
  <si>
    <t>EZAN</t>
  </si>
  <si>
    <t>CEDRIC</t>
  </si>
  <si>
    <t>CHRIS</t>
  </si>
  <si>
    <t>KHOMMACH</t>
  </si>
  <si>
    <t>NABIS</t>
  </si>
  <si>
    <t>LUDJANI</t>
  </si>
  <si>
    <t>ALLAN</t>
  </si>
  <si>
    <t>GENDREY</t>
  </si>
  <si>
    <t>MATTEO</t>
  </si>
  <si>
    <t>MARTINY</t>
  </si>
  <si>
    <t>TEELYA</t>
  </si>
  <si>
    <t>TADOUNT</t>
  </si>
  <si>
    <t>LAMIA</t>
  </si>
  <si>
    <t>DELARUE</t>
  </si>
  <si>
    <t>CLOVIS</t>
  </si>
  <si>
    <t>HUREL</t>
  </si>
  <si>
    <t>AMADOS</t>
  </si>
  <si>
    <t>VIGNERON</t>
  </si>
  <si>
    <t>MORGAN</t>
  </si>
  <si>
    <t>MALKI</t>
  </si>
  <si>
    <t>TREVISAN</t>
  </si>
  <si>
    <t>SINOUASSIN</t>
  </si>
  <si>
    <t>AURELIA</t>
  </si>
  <si>
    <t>KA</t>
  </si>
  <si>
    <t>LEPAN ZOZOR</t>
  </si>
  <si>
    <t>KENDIA</t>
  </si>
  <si>
    <t>EUPHROSINE</t>
  </si>
  <si>
    <t>SONELIA</t>
  </si>
  <si>
    <t>ORIETAL-JOINVILLE</t>
  </si>
  <si>
    <t>ALYSSON</t>
  </si>
  <si>
    <t>MATHYS</t>
  </si>
  <si>
    <t>TERSIGUEL</t>
  </si>
  <si>
    <t>HENDA</t>
  </si>
  <si>
    <t>BENDETIERE</t>
  </si>
  <si>
    <t>MARCHAND</t>
  </si>
  <si>
    <t>PAUL</t>
  </si>
  <si>
    <t>LAGIRARDE</t>
  </si>
  <si>
    <t>EVANN</t>
  </si>
  <si>
    <t>NGOH</t>
  </si>
  <si>
    <t>MATTHEO</t>
  </si>
  <si>
    <t>LEMAOUI</t>
  </si>
  <si>
    <t>SELMA</t>
  </si>
  <si>
    <t>AGEAT JANLY</t>
  </si>
  <si>
    <t>HIND</t>
  </si>
  <si>
    <t>JUTELET</t>
  </si>
  <si>
    <t>ANGELINA</t>
  </si>
  <si>
    <t>OUNOU</t>
  </si>
  <si>
    <t>LGA</t>
  </si>
  <si>
    <t>CHARLES GODARD</t>
  </si>
  <si>
    <t>GEORGIA</t>
  </si>
  <si>
    <t>DUHAMEL</t>
  </si>
  <si>
    <t>SIRINE</t>
  </si>
  <si>
    <t>LAISSA</t>
  </si>
  <si>
    <t>AKAMCHT</t>
  </si>
  <si>
    <t>SARA</t>
  </si>
  <si>
    <t>CHOUKKRI</t>
  </si>
  <si>
    <t>REJANT</t>
  </si>
  <si>
    <t>JANA</t>
  </si>
  <si>
    <t>KOUDJEDJI</t>
  </si>
  <si>
    <t>ABENAQUI</t>
  </si>
  <si>
    <t>ZENGOUR</t>
  </si>
  <si>
    <t>SANAA</t>
  </si>
  <si>
    <t>ABED</t>
  </si>
  <si>
    <t>AYAH</t>
  </si>
  <si>
    <t>BATHILY</t>
  </si>
  <si>
    <t>KANDY</t>
  </si>
  <si>
    <t>MICHAELA</t>
  </si>
  <si>
    <t>DJEMBA</t>
  </si>
  <si>
    <t>TESNIERE</t>
  </si>
  <si>
    <t>NORAH</t>
  </si>
  <si>
    <t>WASSIM</t>
  </si>
  <si>
    <t>ALASANE</t>
  </si>
  <si>
    <t>FOUSSENY</t>
  </si>
  <si>
    <t>KANNJI</t>
  </si>
  <si>
    <t>GUY</t>
  </si>
  <si>
    <t>DJOUAHER</t>
  </si>
  <si>
    <t>DUCHANT</t>
  </si>
  <si>
    <t>VALADEAU GASCON</t>
  </si>
  <si>
    <t>RAMOUS</t>
  </si>
  <si>
    <t>ANOUK</t>
  </si>
  <si>
    <t>RIVIERRE</t>
  </si>
  <si>
    <t>JULIETTE</t>
  </si>
  <si>
    <t>BERTHOLLET</t>
  </si>
  <si>
    <t>LEONOR</t>
  </si>
  <si>
    <t>BARADJI</t>
  </si>
  <si>
    <t>ADAMA</t>
  </si>
  <si>
    <t>AWA</t>
  </si>
  <si>
    <t>DIAHARA</t>
  </si>
  <si>
    <t>Epr.</t>
  </si>
  <si>
    <t>NYAMA</t>
  </si>
  <si>
    <t xml:space="preserve">MORIN </t>
  </si>
  <si>
    <t>PAULINE</t>
  </si>
  <si>
    <t>DIOMBERA</t>
  </si>
  <si>
    <t>NYAME</t>
  </si>
  <si>
    <t>NYOUMA</t>
  </si>
  <si>
    <t>SEMMACHE</t>
  </si>
  <si>
    <t>AISSATOU</t>
  </si>
  <si>
    <t>FERGATI</t>
  </si>
  <si>
    <t>SHAIMA</t>
  </si>
  <si>
    <t>YAMTCHEU</t>
  </si>
  <si>
    <t>LOREEN</t>
  </si>
  <si>
    <t>MARLENE</t>
  </si>
  <si>
    <t>ZIGH</t>
  </si>
  <si>
    <t>MARTIN</t>
  </si>
  <si>
    <t>TIAGO</t>
  </si>
  <si>
    <t>DIEGO</t>
  </si>
  <si>
    <t>COULIBALI</t>
  </si>
  <si>
    <t>BARTIS</t>
  </si>
  <si>
    <t>BAPTISTE GARCIA</t>
  </si>
  <si>
    <t>MATHIEU</t>
  </si>
  <si>
    <t>MANOHA</t>
  </si>
  <si>
    <t>AMIARD</t>
  </si>
  <si>
    <t>BARAFF</t>
  </si>
  <si>
    <t>DEMONGEOT</t>
  </si>
  <si>
    <t>BAZIZ</t>
  </si>
  <si>
    <t>EMERY</t>
  </si>
  <si>
    <t>MIKAEL</t>
  </si>
  <si>
    <t>BEN ALI</t>
  </si>
  <si>
    <t>ABDERRAHMANE</t>
  </si>
  <si>
    <t>WILLIAM</t>
  </si>
  <si>
    <t>GRAHAM PHAAN</t>
  </si>
  <si>
    <t>DAYAN</t>
  </si>
  <si>
    <t>STAINS</t>
  </si>
  <si>
    <t>BRACMORT</t>
  </si>
  <si>
    <t>LOUANE</t>
  </si>
  <si>
    <t>LAVENETTE</t>
  </si>
  <si>
    <t>AMIOUR</t>
  </si>
  <si>
    <t>ABIGAEL</t>
  </si>
  <si>
    <t>REBRAY</t>
  </si>
  <si>
    <t>FOREST DZANGE</t>
  </si>
  <si>
    <t>EMNIE</t>
  </si>
  <si>
    <t>JAMET</t>
  </si>
  <si>
    <t>CLEMENTINE</t>
  </si>
  <si>
    <t>IYOKO OLOUME</t>
  </si>
  <si>
    <t>MOUSTIQUES FILLES</t>
  </si>
  <si>
    <t>MENEGAL</t>
  </si>
  <si>
    <t>THOMAS</t>
  </si>
  <si>
    <t>OSCAR</t>
  </si>
  <si>
    <t>JAHMYSSON</t>
  </si>
  <si>
    <t>GUILLARD</t>
  </si>
  <si>
    <t>YOANN</t>
  </si>
  <si>
    <t>LOZANO</t>
  </si>
  <si>
    <t>JAMES</t>
  </si>
  <si>
    <t>ROBLET</t>
  </si>
  <si>
    <t>HIPPOCARTE</t>
  </si>
  <si>
    <t>AMEH</t>
  </si>
  <si>
    <t>TABTA</t>
  </si>
  <si>
    <t>AMAR</t>
  </si>
  <si>
    <t>GASPARD</t>
  </si>
  <si>
    <t>DELEPINE BAIBLED</t>
  </si>
  <si>
    <t>DUCOS</t>
  </si>
  <si>
    <t>VIRGILE</t>
  </si>
  <si>
    <t>ALILA</t>
  </si>
  <si>
    <t>TAHA</t>
  </si>
  <si>
    <t>JALIL</t>
  </si>
  <si>
    <t>RENAUDIN</t>
  </si>
  <si>
    <t>LOUIS</t>
  </si>
  <si>
    <t>CHAOUACH</t>
  </si>
  <si>
    <t>MARIO</t>
  </si>
  <si>
    <t>PARADIS</t>
  </si>
  <si>
    <t>YOHAN</t>
  </si>
  <si>
    <t>GITRAS</t>
  </si>
  <si>
    <t>KEVIN</t>
  </si>
  <si>
    <t>AMOUYA</t>
  </si>
  <si>
    <t>ETHAN</t>
  </si>
  <si>
    <t>LAROCHEL</t>
  </si>
  <si>
    <t>KENNY</t>
  </si>
  <si>
    <t>DIAKITE</t>
  </si>
  <si>
    <t>TIDIANE</t>
  </si>
  <si>
    <t>SAFWANE</t>
  </si>
  <si>
    <t>NELYA</t>
  </si>
  <si>
    <t>TOUHAMI</t>
  </si>
  <si>
    <t>MAEL</t>
  </si>
  <si>
    <t>KHOMIAKOFF</t>
  </si>
  <si>
    <t>MAE</t>
  </si>
  <si>
    <t>MARK</t>
  </si>
  <si>
    <t>BARE</t>
  </si>
  <si>
    <t>LOUAN</t>
  </si>
  <si>
    <t>OHIEX</t>
  </si>
  <si>
    <t>TOURE</t>
  </si>
  <si>
    <t>KELYA</t>
  </si>
  <si>
    <t>SADJO</t>
  </si>
  <si>
    <t>LAMRI</t>
  </si>
  <si>
    <t>HAROUN</t>
  </si>
  <si>
    <t>4*50M</t>
  </si>
  <si>
    <t>Epreuve</t>
  </si>
  <si>
    <t>Catégorie</t>
  </si>
  <si>
    <t>Ville</t>
  </si>
  <si>
    <t>Club</t>
  </si>
  <si>
    <t>Place</t>
  </si>
  <si>
    <t>Points</t>
  </si>
  <si>
    <t>LABERIE</t>
  </si>
  <si>
    <t>MEDERIC</t>
  </si>
  <si>
    <t>LALIE</t>
  </si>
  <si>
    <t>MAIMOUNA</t>
  </si>
  <si>
    <t>MAREKUVICA</t>
  </si>
  <si>
    <t>ALICE</t>
  </si>
  <si>
    <t>GBERGE LALLEMAND</t>
  </si>
  <si>
    <t>MARIGAULT</t>
  </si>
  <si>
    <t>MATHEIU</t>
  </si>
  <si>
    <t>YASSINE</t>
  </si>
  <si>
    <t>HORRI</t>
  </si>
  <si>
    <t>MOUSTIQUES GARCONS</t>
  </si>
  <si>
    <t>POUSSINES FILLES</t>
  </si>
  <si>
    <t>POUSSINS GARCONS</t>
  </si>
  <si>
    <t xml:space="preserve">BA </t>
  </si>
  <si>
    <t>ALIOU</t>
  </si>
  <si>
    <t>Triple Saut</t>
  </si>
  <si>
    <t>BENJAMINES FILLES</t>
  </si>
  <si>
    <t>GIRARDOT</t>
  </si>
  <si>
    <t>MATHILDE</t>
  </si>
  <si>
    <t>ANNA</t>
  </si>
  <si>
    <t>SYSSAU</t>
  </si>
  <si>
    <t>DAPHNE</t>
  </si>
  <si>
    <t>BENJAMINS GARCONS</t>
  </si>
  <si>
    <t>ALLAF</t>
  </si>
  <si>
    <t>MEYSSENE</t>
  </si>
  <si>
    <t>BOLLAH</t>
  </si>
  <si>
    <t>IZI</t>
  </si>
  <si>
    <t>SALSABIL</t>
  </si>
  <si>
    <t>JOUINI</t>
  </si>
  <si>
    <t>VENUS</t>
  </si>
  <si>
    <t>ABBAS</t>
  </si>
  <si>
    <t>RIVENAIRE</t>
  </si>
  <si>
    <t>MAELYSS</t>
  </si>
  <si>
    <t>YAO</t>
  </si>
  <si>
    <t>BENSIKHALED</t>
  </si>
  <si>
    <t>ADEL</t>
  </si>
  <si>
    <t>MZLOUAT</t>
  </si>
  <si>
    <t>CHAIFA</t>
  </si>
  <si>
    <t>MAREGA</t>
  </si>
  <si>
    <t>DJENBA</t>
  </si>
  <si>
    <t>PIFFOUX</t>
  </si>
  <si>
    <t>LEONORE</t>
  </si>
  <si>
    <t>MASSAKHIRE</t>
  </si>
  <si>
    <t>MAE LYNN</t>
  </si>
  <si>
    <t>DADO NOURA</t>
  </si>
  <si>
    <t>400 m</t>
  </si>
  <si>
    <t>HARDY</t>
  </si>
  <si>
    <t>PASSARD</t>
  </si>
  <si>
    <t>GUERROUCHE</t>
  </si>
  <si>
    <t>DAVID</t>
  </si>
  <si>
    <t>MERAD</t>
  </si>
  <si>
    <t>KWENGOUA</t>
  </si>
  <si>
    <t>NELSON</t>
  </si>
  <si>
    <t>RIGOLLET</t>
  </si>
  <si>
    <t>QUENTIN</t>
  </si>
  <si>
    <t>ROUSSEL</t>
  </si>
  <si>
    <t>DINO</t>
  </si>
  <si>
    <t>OUAHAB</t>
  </si>
  <si>
    <t>SALVI</t>
  </si>
  <si>
    <t>REJAUD</t>
  </si>
  <si>
    <t>ABEL</t>
  </si>
  <si>
    <t>LONGO</t>
  </si>
  <si>
    <t>LAKSSIMI</t>
  </si>
  <si>
    <t>KASSEM</t>
  </si>
  <si>
    <t>KAIS</t>
  </si>
  <si>
    <t>KOITA</t>
  </si>
  <si>
    <t>MAIJEAN</t>
  </si>
  <si>
    <t>SIMALOPE</t>
  </si>
  <si>
    <t>LANDALLY</t>
  </si>
  <si>
    <t>SAMELYA</t>
  </si>
  <si>
    <t>NESTOR CHARE</t>
  </si>
  <si>
    <t>SURIE</t>
  </si>
  <si>
    <t>BEZAHAF</t>
  </si>
  <si>
    <t>ALYSSA</t>
  </si>
  <si>
    <t>KING EBENE</t>
  </si>
  <si>
    <t>KEVINE</t>
  </si>
  <si>
    <t>CARTELIER</t>
  </si>
  <si>
    <t>MILO</t>
  </si>
  <si>
    <t>BAYOU</t>
  </si>
  <si>
    <t>YOUSSEF</t>
  </si>
  <si>
    <t>GRAS</t>
  </si>
  <si>
    <t>ADAM</t>
  </si>
  <si>
    <t>RAMATA</t>
  </si>
  <si>
    <t>MENEGOL</t>
  </si>
  <si>
    <t>PRIEUR</t>
  </si>
  <si>
    <t>FORTIN VANNIER</t>
  </si>
  <si>
    <t>KHALIFA</t>
  </si>
  <si>
    <t>FERAILLE</t>
  </si>
  <si>
    <t>LENY</t>
  </si>
  <si>
    <t>BRENDAN</t>
  </si>
  <si>
    <t>KHELIFI</t>
  </si>
  <si>
    <t>SEBAINE</t>
  </si>
  <si>
    <t>ANES</t>
  </si>
  <si>
    <t>BAPTISTE</t>
  </si>
  <si>
    <t>ALWENA</t>
  </si>
  <si>
    <t>LONKUTA AUGUSTO</t>
  </si>
  <si>
    <t>ANNE BETHY</t>
  </si>
  <si>
    <t>RATSIMBAZAHY</t>
  </si>
  <si>
    <t>SIVAKUMEMAR</t>
  </si>
  <si>
    <t>REA RYCZKE</t>
  </si>
  <si>
    <t>TRISTAN</t>
  </si>
  <si>
    <t>CHARAFEDINE</t>
  </si>
  <si>
    <t>RYAN</t>
  </si>
  <si>
    <t>GUY EMMANUEL</t>
  </si>
  <si>
    <t>12 mai 2019 Noisy</t>
  </si>
  <si>
    <t>MOF/MOM</t>
  </si>
  <si>
    <t>POF/POM</t>
  </si>
  <si>
    <t>BEF/BEM</t>
  </si>
  <si>
    <t>Triple</t>
  </si>
  <si>
    <t>600M Marche</t>
  </si>
  <si>
    <t>ZOE</t>
  </si>
  <si>
    <t>DIABY</t>
  </si>
  <si>
    <t>KARAMBA</t>
  </si>
  <si>
    <t>MAIMOUN</t>
  </si>
  <si>
    <t>MAWOUDE</t>
  </si>
  <si>
    <t>BENBACHIR</t>
  </si>
  <si>
    <t>LUBIN</t>
  </si>
  <si>
    <t>ELLYNE</t>
  </si>
  <si>
    <t>ABOUBAKAR</t>
  </si>
  <si>
    <t>WISSAM</t>
  </si>
  <si>
    <t>180 haies</t>
  </si>
  <si>
    <t>Essai</t>
  </si>
  <si>
    <t>ROCHIAS</t>
  </si>
  <si>
    <t>SHERLY</t>
  </si>
  <si>
    <t>LENGO MIEKOUNTIMA</t>
  </si>
  <si>
    <t>ALYCIA</t>
  </si>
  <si>
    <t>ISSAOUI</t>
  </si>
  <si>
    <t>LIVRY GARGAN</t>
  </si>
  <si>
    <t>4*120M</t>
  </si>
  <si>
    <t>TOTAL 1er Tour</t>
  </si>
  <si>
    <t>TOTAL 2ème Tour</t>
  </si>
  <si>
    <t>Officiels 2ème Tour</t>
  </si>
  <si>
    <t>CHERFA</t>
  </si>
  <si>
    <t>MAHAMOUD</t>
  </si>
  <si>
    <t>AFIDI</t>
  </si>
  <si>
    <t>JOURNEL</t>
  </si>
  <si>
    <t>MELVIN</t>
  </si>
  <si>
    <t>SANNY</t>
  </si>
  <si>
    <t>IBRAHIM</t>
  </si>
  <si>
    <t>AMEGAH</t>
  </si>
  <si>
    <t>APPOLINE</t>
  </si>
  <si>
    <t>MIRABET</t>
  </si>
  <si>
    <t>HEISSANE</t>
  </si>
  <si>
    <t/>
  </si>
  <si>
    <t>HAWA</t>
  </si>
  <si>
    <t>NOORMAHAMED</t>
  </si>
  <si>
    <t>ISSA</t>
  </si>
  <si>
    <t>HAGGANI</t>
  </si>
  <si>
    <t>AARON</t>
  </si>
  <si>
    <t>DELALANDE</t>
  </si>
  <si>
    <t>M'RABET</t>
  </si>
  <si>
    <t>FERIELLE</t>
  </si>
  <si>
    <t>IYOK-OLOUME</t>
  </si>
  <si>
    <t>WENDEL</t>
  </si>
  <si>
    <t>PAGES</t>
  </si>
  <si>
    <t>BENJAMIN</t>
  </si>
  <si>
    <t>SAUGNIER</t>
  </si>
  <si>
    <t>MENDIDIOH</t>
  </si>
  <si>
    <t>VICTOIR</t>
  </si>
  <si>
    <t>BRUNEAU</t>
  </si>
  <si>
    <t>BORGNIC</t>
  </si>
  <si>
    <t>ENGUERRAND</t>
  </si>
  <si>
    <t>MOKOUENDANANDI</t>
  </si>
  <si>
    <t>KERMELYES</t>
  </si>
  <si>
    <t>BIZMANE</t>
  </si>
  <si>
    <t>DIANA</t>
  </si>
  <si>
    <t>CIRANY</t>
  </si>
  <si>
    <t>ANAELLE</t>
  </si>
  <si>
    <t>ROUX MOREAU</t>
  </si>
  <si>
    <t>EWANTUS</t>
  </si>
  <si>
    <t>SAVOV</t>
  </si>
  <si>
    <t>NOVA</t>
  </si>
  <si>
    <t>BALLO</t>
  </si>
  <si>
    <t>NABINTOU</t>
  </si>
  <si>
    <t>AUZANNAT</t>
  </si>
  <si>
    <t>TULIE</t>
  </si>
  <si>
    <t>MEJAAT</t>
  </si>
  <si>
    <t>MYRIAM</t>
  </si>
  <si>
    <t>XU</t>
  </si>
  <si>
    <t>CAROLINE</t>
  </si>
  <si>
    <t>CERAQUEUSE</t>
  </si>
  <si>
    <t>MAIWENN</t>
  </si>
  <si>
    <t>LABOUS</t>
  </si>
  <si>
    <t>LE CORRE</t>
  </si>
  <si>
    <t>PIERRE</t>
  </si>
  <si>
    <t>BELLARD</t>
  </si>
  <si>
    <t>CATIEAU</t>
  </si>
  <si>
    <t>VALENTIN</t>
  </si>
  <si>
    <t>ARTHUR</t>
  </si>
  <si>
    <t>BOUCHEND'HOMME</t>
  </si>
  <si>
    <t>SOLDAMI</t>
  </si>
  <si>
    <t>MAXIME</t>
  </si>
  <si>
    <t>LEGUEUX</t>
  </si>
  <si>
    <t>NOA</t>
  </si>
  <si>
    <t>CONTARET</t>
  </si>
  <si>
    <t>MALCOM</t>
  </si>
  <si>
    <t>KANCEL</t>
  </si>
  <si>
    <t>KENSY</t>
  </si>
  <si>
    <t>OUSSANE</t>
  </si>
  <si>
    <t>LACHENAL</t>
  </si>
  <si>
    <t>AIME</t>
  </si>
  <si>
    <t>LANGLOIS</t>
  </si>
  <si>
    <t>LUCA</t>
  </si>
  <si>
    <t>KANSAB</t>
  </si>
  <si>
    <t>TRIBIC</t>
  </si>
  <si>
    <t>VIKTOR</t>
  </si>
  <si>
    <t>SOTER</t>
  </si>
  <si>
    <t>GEOFFRION</t>
  </si>
  <si>
    <t>CORTO</t>
  </si>
  <si>
    <t>BERVI</t>
  </si>
  <si>
    <t>OUMAYA</t>
  </si>
  <si>
    <t>FALEYRAS</t>
  </si>
  <si>
    <t>MAYAH</t>
  </si>
  <si>
    <t>COGES</t>
  </si>
  <si>
    <t>GARNIER</t>
  </si>
  <si>
    <t>AUDE</t>
  </si>
  <si>
    <t>SIVAKUMAR</t>
  </si>
  <si>
    <t>SELINE</t>
  </si>
  <si>
    <t>HONNI</t>
  </si>
  <si>
    <t>MORGANE</t>
  </si>
  <si>
    <t>MARIA</t>
  </si>
  <si>
    <t>Déclassé</t>
  </si>
  <si>
    <t>LOPEZ</t>
  </si>
  <si>
    <t>SATINE</t>
  </si>
  <si>
    <t>MARGAUX</t>
  </si>
  <si>
    <t>BOUAKKAR</t>
  </si>
  <si>
    <t>MAHISSA</t>
  </si>
  <si>
    <t>OUAZIK</t>
  </si>
  <si>
    <t>WATTIEZ</t>
  </si>
  <si>
    <t>MELODY</t>
  </si>
  <si>
    <t>LASSIMI</t>
  </si>
  <si>
    <t>KAMILIA</t>
  </si>
  <si>
    <t>LONGO SANCHIS</t>
  </si>
  <si>
    <t>ALENA</t>
  </si>
  <si>
    <t>QOBAICHE</t>
  </si>
  <si>
    <t>LYNA</t>
  </si>
  <si>
    <t>CEYLA DIKA</t>
  </si>
  <si>
    <t>WARIS</t>
  </si>
  <si>
    <t>GARFATTA</t>
  </si>
  <si>
    <t>JASMINE</t>
  </si>
  <si>
    <t>TRBIC</t>
  </si>
  <si>
    <t>GLORIA</t>
  </si>
  <si>
    <t>PANHKHAM</t>
  </si>
  <si>
    <t>LEYA</t>
  </si>
  <si>
    <t>PENDRENO</t>
  </si>
  <si>
    <t>PIVETAL</t>
  </si>
  <si>
    <t>MBAREK</t>
  </si>
  <si>
    <t>LYANA</t>
  </si>
  <si>
    <t>JEAN JACQUES</t>
  </si>
  <si>
    <t>NOEMIE</t>
  </si>
  <si>
    <t>Disqualifié</t>
  </si>
  <si>
    <t>N'DA</t>
  </si>
  <si>
    <t>FARRIS</t>
  </si>
  <si>
    <t>MOUYENGA</t>
  </si>
  <si>
    <t>ZENASNI</t>
  </si>
  <si>
    <t>HANA</t>
  </si>
  <si>
    <t xml:space="preserve">MARIE </t>
  </si>
  <si>
    <t>COFE</t>
  </si>
  <si>
    <t>AMELY</t>
  </si>
  <si>
    <t>AUGSUTINE</t>
  </si>
  <si>
    <t>ZERGUIT</t>
  </si>
  <si>
    <t>FAIZA</t>
  </si>
  <si>
    <t>WALOGE</t>
  </si>
  <si>
    <t>LEIA</t>
  </si>
  <si>
    <t>BAH</t>
  </si>
  <si>
    <t>LAFINE</t>
  </si>
  <si>
    <t>NAEL</t>
  </si>
  <si>
    <t>MALECOT</t>
  </si>
  <si>
    <t>LOCMAN</t>
  </si>
  <si>
    <t>ULYSSE</t>
  </si>
  <si>
    <t>BRADLEY</t>
  </si>
  <si>
    <t>LEANDRE</t>
  </si>
  <si>
    <t>ISAMEL</t>
  </si>
  <si>
    <t>PELESTIN</t>
  </si>
  <si>
    <t>CHARLES</t>
  </si>
  <si>
    <t>PKRVIC</t>
  </si>
  <si>
    <t>LUCIJAN</t>
  </si>
  <si>
    <t>ANTE</t>
  </si>
  <si>
    <t>CHAMMAOUGOH</t>
  </si>
  <si>
    <t>POTIER</t>
  </si>
  <si>
    <t>AMOI</t>
  </si>
  <si>
    <t>IMRANE</t>
  </si>
  <si>
    <t>LEGA MASSON</t>
  </si>
  <si>
    <t>ANGELSANTOS</t>
  </si>
  <si>
    <t>TIMOTHEE</t>
  </si>
  <si>
    <t>BENSIKHALEM</t>
  </si>
  <si>
    <t>LOZACHMEUR</t>
  </si>
  <si>
    <t>EWEN</t>
  </si>
  <si>
    <t>NOLANN</t>
  </si>
  <si>
    <t>TAYACHE</t>
  </si>
  <si>
    <t>HAYTHOM</t>
  </si>
  <si>
    <t>SAIDANI</t>
  </si>
  <si>
    <t>NAHIL</t>
  </si>
  <si>
    <t>MASSINOT</t>
  </si>
  <si>
    <t>ERWAN</t>
  </si>
  <si>
    <t>POLI</t>
  </si>
  <si>
    <t>LISANDRO</t>
  </si>
  <si>
    <t>TRAVAILLEE</t>
  </si>
  <si>
    <t>LEO</t>
  </si>
  <si>
    <t>NOHAM</t>
  </si>
  <si>
    <t>DARAH</t>
  </si>
  <si>
    <t>OURZIK</t>
  </si>
  <si>
    <t>RIYAD</t>
  </si>
  <si>
    <t>FIRICA</t>
  </si>
  <si>
    <t>CARLAS</t>
  </si>
  <si>
    <t>DECILAP</t>
  </si>
  <si>
    <t>MATEO</t>
  </si>
  <si>
    <t>MEHDI</t>
  </si>
  <si>
    <t>LAGARNGE</t>
  </si>
  <si>
    <t>MAXENCE</t>
  </si>
  <si>
    <t>BOURREC</t>
  </si>
  <si>
    <t>ELIO</t>
  </si>
  <si>
    <t>ZAGALOUNI</t>
  </si>
  <si>
    <t>OMAR</t>
  </si>
  <si>
    <t>THEO</t>
  </si>
  <si>
    <t>DIVANACH</t>
  </si>
  <si>
    <t>ESTEVE</t>
  </si>
  <si>
    <t>BOUMAHDI</t>
  </si>
  <si>
    <t>Excellence</t>
  </si>
  <si>
    <t>Honneur</t>
  </si>
  <si>
    <t>Finale</t>
  </si>
  <si>
    <t>NOMBRE D'ATHLETES 2ème tour</t>
  </si>
  <si>
    <t>TOTAL POINTS et CLASSEMENT du 2ème tour</t>
  </si>
  <si>
    <t>TOTAL POINTS et CLASSEMENT GENERAL DES 2 TOURS</t>
  </si>
  <si>
    <t>JURYS 2EME TOUR ROUSSEAU</t>
  </si>
  <si>
    <t>jury</t>
  </si>
  <si>
    <t>club</t>
  </si>
  <si>
    <t>prénom</t>
  </si>
  <si>
    <t>starter</t>
  </si>
  <si>
    <t>vincent</t>
  </si>
  <si>
    <t>bollinger</t>
  </si>
  <si>
    <t>arrivée</t>
  </si>
  <si>
    <t xml:space="preserve">guillaume </t>
  </si>
  <si>
    <t>hurel</t>
  </si>
  <si>
    <t>luc</t>
  </si>
  <si>
    <t>Hachim</t>
  </si>
  <si>
    <t>Léon</t>
  </si>
  <si>
    <t>anneau</t>
  </si>
  <si>
    <t>Tremblay</t>
  </si>
  <si>
    <t>céline</t>
  </si>
  <si>
    <t>Monique</t>
  </si>
  <si>
    <t>Mahamous</t>
  </si>
  <si>
    <t>flore</t>
  </si>
  <si>
    <t>tom geoffrion</t>
  </si>
  <si>
    <t>Yann</t>
  </si>
  <si>
    <t>Yannick</t>
  </si>
  <si>
    <t>Triple bond 1</t>
  </si>
  <si>
    <t>charlotte</t>
  </si>
  <si>
    <t>descoutures</t>
  </si>
  <si>
    <t>Sébastien</t>
  </si>
  <si>
    <t>Zana</t>
  </si>
  <si>
    <t>triple bond 2</t>
  </si>
  <si>
    <t xml:space="preserve"> Alicia</t>
  </si>
  <si>
    <t>Enzo</t>
  </si>
  <si>
    <t>Florian</t>
  </si>
  <si>
    <t>Awa</t>
  </si>
  <si>
    <t>Jessy</t>
  </si>
  <si>
    <t>Sullyvan</t>
  </si>
  <si>
    <t>Jordan</t>
  </si>
  <si>
    <t>Hervé</t>
  </si>
  <si>
    <t>Brétigny</t>
  </si>
  <si>
    <t>Cyril</t>
  </si>
  <si>
    <t>Louis</t>
  </si>
  <si>
    <t>Pierre</t>
  </si>
  <si>
    <t>Chrono</t>
  </si>
  <si>
    <t>Malik</t>
  </si>
  <si>
    <t>Sandrine</t>
  </si>
  <si>
    <t>Jacques</t>
  </si>
  <si>
    <t>secrétariat</t>
  </si>
  <si>
    <t>Alain</t>
  </si>
  <si>
    <t>Cathy</t>
  </si>
  <si>
    <t xml:space="preserve">coordination </t>
  </si>
  <si>
    <t>Alexandra</t>
  </si>
  <si>
    <t>Lataste</t>
  </si>
  <si>
    <t>Rachidi</t>
  </si>
  <si>
    <t>Colin</t>
  </si>
  <si>
    <t>Gillot</t>
  </si>
  <si>
    <t>Gourdon</t>
  </si>
  <si>
    <t>Manuel</t>
  </si>
  <si>
    <t>Aide Starter</t>
  </si>
  <si>
    <t>Peltier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</si>
</sst>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\`"/>
    <numFmt numFmtId="181" formatCode="0\&quot;0"/>
    <numFmt numFmtId="182" formatCode="0\'00\&quot;0"/>
    <numFmt numFmtId="183" formatCode="0\,00"/>
    <numFmt numFmtId="184" formatCode="0\'00\&quot;"/>
    <numFmt numFmtId="185" formatCode="d\ mmmm\ yyyy"/>
    <numFmt numFmtId="186" formatCode="0\'00\0"/>
    <numFmt numFmtId="187" formatCode="00\&quot;0"/>
    <numFmt numFmtId="188" formatCode="0\m00"/>
    <numFmt numFmtId="189" formatCode="[$-40C]d\ mmmm\ yyyy;@"/>
    <numFmt numFmtId="190" formatCode="&quot;Vrai&quot;;&quot;Vrai&quot;;&quot;Faux&quot;"/>
    <numFmt numFmtId="191" formatCode="&quot;Actif&quot;;&quot;Actif&quot;;&quot;Inactif&quot;"/>
    <numFmt numFmtId="192" formatCode="[$€-2]\ #,##0.00_);[Red]\([$€-2]\ #,##0.00\)"/>
    <numFmt numFmtId="193" formatCode="0.0"/>
    <numFmt numFmtId="194" formatCode="dd/mm/yy"/>
  </numFmts>
  <fonts count="58">
    <font>
      <sz val="12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sz val="10"/>
      <name val="Arial"/>
      <family val="2"/>
    </font>
    <font>
      <b/>
      <sz val="22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sz val="11"/>
      <name val="Arial Narrow"/>
      <family val="2"/>
    </font>
    <font>
      <i/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2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2"/>
      <color indexed="8"/>
      <name val="Times New Roman"/>
      <family val="1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ck"/>
      <top style="thin"/>
      <bottom style="double"/>
    </border>
    <border>
      <left style="thin"/>
      <right style="thin"/>
      <top>
        <color indexed="63"/>
      </top>
      <bottom style="dashed"/>
    </border>
    <border>
      <left style="dashed"/>
      <right style="thin"/>
      <top style="thin"/>
      <bottom style="dashed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63"/>
      </right>
      <top style="medium"/>
      <bottom style="double"/>
    </border>
    <border>
      <left>
        <color indexed="63"/>
      </left>
      <right style="thin">
        <color indexed="63"/>
      </right>
      <top style="medium"/>
      <bottom style="double"/>
    </border>
    <border>
      <left style="thin">
        <color indexed="63"/>
      </left>
      <right style="thin">
        <color indexed="63"/>
      </right>
      <top style="medium"/>
      <bottom style="double"/>
    </border>
    <border>
      <left style="thin"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>
        <color indexed="63"/>
      </right>
      <top style="medium">
        <color indexed="63"/>
      </top>
      <bottom style="medium"/>
    </border>
    <border>
      <left style="thin">
        <color indexed="63"/>
      </left>
      <right style="thin">
        <color indexed="63"/>
      </right>
      <top style="medium">
        <color indexed="63"/>
      </top>
      <bottom style="medium"/>
    </border>
    <border>
      <left>
        <color indexed="63"/>
      </left>
      <right style="medium">
        <color indexed="63"/>
      </right>
      <top style="medium"/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/>
    </border>
    <border>
      <left style="thin">
        <color indexed="63"/>
      </left>
      <right style="medium"/>
      <top style="medium">
        <color indexed="63"/>
      </top>
      <bottom style="medium"/>
    </border>
    <border>
      <left>
        <color indexed="63"/>
      </left>
      <right style="medium"/>
      <top style="medium"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51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1" fontId="3" fillId="0" borderId="0" xfId="0" applyNumberFormat="1" applyFont="1" applyAlignment="1">
      <alignment horizontal="center"/>
    </xf>
    <xf numFmtId="181" fontId="3" fillId="0" borderId="10" xfId="0" applyNumberFormat="1" applyFont="1" applyBorder="1" applyAlignment="1">
      <alignment horizontal="center"/>
    </xf>
    <xf numFmtId="181" fontId="3" fillId="0" borderId="11" xfId="0" applyNumberFormat="1" applyFont="1" applyBorder="1" applyAlignment="1">
      <alignment horizontal="center"/>
    </xf>
    <xf numFmtId="181" fontId="4" fillId="0" borderId="12" xfId="0" applyNumberFormat="1" applyFont="1" applyBorder="1" applyAlignment="1">
      <alignment horizontal="center"/>
    </xf>
    <xf numFmtId="182" fontId="4" fillId="0" borderId="12" xfId="0" applyNumberFormat="1" applyFont="1" applyBorder="1" applyAlignment="1">
      <alignment horizontal="center"/>
    </xf>
    <xf numFmtId="182" fontId="3" fillId="0" borderId="11" xfId="0" applyNumberFormat="1" applyFont="1" applyBorder="1" applyAlignment="1">
      <alignment horizontal="center"/>
    </xf>
    <xf numFmtId="182" fontId="3" fillId="0" borderId="10" xfId="0" applyNumberFormat="1" applyFont="1" applyBorder="1" applyAlignment="1">
      <alignment horizontal="center"/>
    </xf>
    <xf numFmtId="182" fontId="3" fillId="0" borderId="0" xfId="0" applyNumberFormat="1" applyFont="1" applyAlignment="1">
      <alignment horizontal="center"/>
    </xf>
    <xf numFmtId="183" fontId="4" fillId="0" borderId="12" xfId="0" applyNumberFormat="1" applyFont="1" applyBorder="1" applyAlignment="1">
      <alignment horizontal="center"/>
    </xf>
    <xf numFmtId="183" fontId="3" fillId="0" borderId="0" xfId="0" applyNumberFormat="1" applyFont="1" applyAlignment="1">
      <alignment horizontal="center"/>
    </xf>
    <xf numFmtId="183" fontId="3" fillId="0" borderId="10" xfId="0" applyNumberFormat="1" applyFont="1" applyBorder="1" applyAlignment="1">
      <alignment horizontal="center"/>
    </xf>
    <xf numFmtId="183" fontId="3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181" fontId="3" fillId="0" borderId="10" xfId="54" applyNumberFormat="1" applyFont="1" applyBorder="1" applyAlignment="1">
      <alignment horizontal="center"/>
      <protection/>
    </xf>
    <xf numFmtId="181" fontId="4" fillId="0" borderId="10" xfId="53" applyNumberFormat="1" applyFont="1" applyBorder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182" fontId="4" fillId="0" borderId="10" xfId="53" applyNumberFormat="1" applyFont="1" applyBorder="1" applyAlignment="1">
      <alignment horizontal="center"/>
      <protection/>
    </xf>
    <xf numFmtId="181" fontId="3" fillId="0" borderId="13" xfId="53" applyNumberFormat="1" applyFont="1" applyBorder="1" applyAlignment="1">
      <alignment horizontal="center"/>
      <protection/>
    </xf>
    <xf numFmtId="0" fontId="6" fillId="0" borderId="14" xfId="53" applyFont="1" applyBorder="1" applyAlignment="1">
      <alignment horizontal="center"/>
      <protection/>
    </xf>
    <xf numFmtId="181" fontId="3" fillId="0" borderId="11" xfId="53" applyNumberFormat="1" applyFont="1" applyBorder="1" applyAlignment="1">
      <alignment horizontal="center"/>
      <protection/>
    </xf>
    <xf numFmtId="181" fontId="3" fillId="0" borderId="15" xfId="53" applyNumberFormat="1" applyFont="1" applyBorder="1" applyAlignment="1">
      <alignment horizontal="center"/>
      <protection/>
    </xf>
    <xf numFmtId="182" fontId="3" fillId="0" borderId="11" xfId="53" applyNumberFormat="1" applyFont="1" applyBorder="1" applyAlignment="1">
      <alignment horizontal="center"/>
      <protection/>
    </xf>
    <xf numFmtId="182" fontId="3" fillId="0" borderId="15" xfId="53" applyNumberFormat="1" applyFont="1" applyBorder="1" applyAlignment="1">
      <alignment horizontal="center"/>
      <protection/>
    </xf>
    <xf numFmtId="181" fontId="3" fillId="0" borderId="16" xfId="53" applyNumberFormat="1" applyFont="1" applyBorder="1" applyAlignment="1">
      <alignment horizontal="center"/>
      <protection/>
    </xf>
    <xf numFmtId="0" fontId="6" fillId="0" borderId="17" xfId="53" applyFont="1" applyBorder="1" applyAlignment="1">
      <alignment horizontal="center"/>
      <protection/>
    </xf>
    <xf numFmtId="181" fontId="3" fillId="0" borderId="10" xfId="53" applyNumberFormat="1" applyFont="1" applyBorder="1" applyAlignment="1">
      <alignment horizontal="center"/>
      <protection/>
    </xf>
    <xf numFmtId="181" fontId="3" fillId="0" borderId="18" xfId="53" applyNumberFormat="1" applyFont="1" applyBorder="1" applyAlignment="1">
      <alignment horizontal="center"/>
      <protection/>
    </xf>
    <xf numFmtId="182" fontId="3" fillId="0" borderId="10" xfId="53" applyNumberFormat="1" applyFont="1" applyBorder="1" applyAlignment="1">
      <alignment horizontal="center"/>
      <protection/>
    </xf>
    <xf numFmtId="182" fontId="3" fillId="0" borderId="19" xfId="53" applyNumberFormat="1" applyFont="1" applyBorder="1" applyAlignment="1">
      <alignment horizontal="center"/>
      <protection/>
    </xf>
    <xf numFmtId="181" fontId="3" fillId="0" borderId="20" xfId="53" applyNumberFormat="1" applyFont="1" applyBorder="1" applyAlignment="1">
      <alignment horizontal="center"/>
      <protection/>
    </xf>
    <xf numFmtId="182" fontId="3" fillId="0" borderId="21" xfId="53" applyNumberFormat="1" applyFont="1" applyBorder="1" applyAlignment="1">
      <alignment horizontal="center"/>
      <protection/>
    </xf>
    <xf numFmtId="182" fontId="3" fillId="0" borderId="10" xfId="53" applyNumberFormat="1" applyFont="1" applyBorder="1" applyAlignment="1" quotePrefix="1">
      <alignment horizontal="center"/>
      <protection/>
    </xf>
    <xf numFmtId="181" fontId="3" fillId="0" borderId="22" xfId="53" applyNumberFormat="1" applyFont="1" applyBorder="1" applyAlignment="1">
      <alignment horizontal="center"/>
      <protection/>
    </xf>
    <xf numFmtId="181" fontId="3" fillId="0" borderId="23" xfId="53" applyNumberFormat="1" applyFont="1" applyBorder="1" applyAlignment="1">
      <alignment horizontal="center"/>
      <protection/>
    </xf>
    <xf numFmtId="181" fontId="3" fillId="0" borderId="24" xfId="53" applyNumberFormat="1" applyFont="1" applyBorder="1" applyAlignment="1">
      <alignment horizontal="center"/>
      <protection/>
    </xf>
    <xf numFmtId="182" fontId="3" fillId="0" borderId="23" xfId="53" applyNumberFormat="1" applyFont="1" applyBorder="1" applyAlignment="1">
      <alignment horizontal="center"/>
      <protection/>
    </xf>
    <xf numFmtId="182" fontId="3" fillId="0" borderId="25" xfId="53" applyNumberFormat="1" applyFont="1" applyBorder="1" applyAlignment="1">
      <alignment horizontal="center"/>
      <protection/>
    </xf>
    <xf numFmtId="181" fontId="3" fillId="0" borderId="26" xfId="53" applyNumberFormat="1" applyFont="1" applyBorder="1" applyAlignment="1">
      <alignment horizontal="center"/>
      <protection/>
    </xf>
    <xf numFmtId="181" fontId="3" fillId="0" borderId="12" xfId="53" applyNumberFormat="1" applyFont="1" applyBorder="1" applyAlignment="1">
      <alignment horizontal="center"/>
      <protection/>
    </xf>
    <xf numFmtId="181" fontId="3" fillId="0" borderId="27" xfId="53" applyNumberFormat="1" applyFont="1" applyBorder="1" applyAlignment="1">
      <alignment horizontal="center"/>
      <protection/>
    </xf>
    <xf numFmtId="182" fontId="3" fillId="0" borderId="12" xfId="53" applyNumberFormat="1" applyFont="1" applyBorder="1" applyAlignment="1">
      <alignment horizontal="center"/>
      <protection/>
    </xf>
    <xf numFmtId="182" fontId="3" fillId="0" borderId="28" xfId="53" applyNumberFormat="1" applyFont="1" applyBorder="1" applyAlignment="1">
      <alignment horizontal="center"/>
      <protection/>
    </xf>
    <xf numFmtId="181" fontId="4" fillId="0" borderId="29" xfId="53" applyNumberFormat="1" applyFont="1" applyBorder="1" applyAlignment="1">
      <alignment horizontal="center"/>
      <protection/>
    </xf>
    <xf numFmtId="0" fontId="5" fillId="0" borderId="30" xfId="53" applyFont="1" applyBorder="1" applyAlignment="1">
      <alignment horizontal="center"/>
      <protection/>
    </xf>
    <xf numFmtId="182" fontId="4" fillId="0" borderId="29" xfId="53" applyNumberFormat="1" applyFont="1" applyBorder="1" applyAlignment="1">
      <alignment horizontal="center"/>
      <protection/>
    </xf>
    <xf numFmtId="181" fontId="3" fillId="0" borderId="0" xfId="53" applyNumberFormat="1" applyFont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182" fontId="3" fillId="0" borderId="0" xfId="53" applyNumberFormat="1" applyFont="1" applyAlignment="1">
      <alignment horizontal="center"/>
      <protection/>
    </xf>
    <xf numFmtId="181" fontId="4" fillId="0" borderId="12" xfId="54" applyNumberFormat="1" applyFont="1" applyBorder="1" applyAlignment="1">
      <alignment horizontal="center"/>
      <protection/>
    </xf>
    <xf numFmtId="0" fontId="4" fillId="0" borderId="12" xfId="54" applyFont="1" applyBorder="1" applyAlignment="1">
      <alignment horizontal="center"/>
      <protection/>
    </xf>
    <xf numFmtId="182" fontId="4" fillId="0" borderId="12" xfId="54" applyNumberFormat="1" applyFont="1" applyBorder="1" applyAlignment="1">
      <alignment horizontal="center"/>
      <protection/>
    </xf>
    <xf numFmtId="183" fontId="4" fillId="0" borderId="12" xfId="54" applyNumberFormat="1" applyFont="1" applyBorder="1" applyAlignment="1">
      <alignment horizontal="center"/>
      <protection/>
    </xf>
    <xf numFmtId="0" fontId="4" fillId="0" borderId="0" xfId="54" applyFont="1" applyBorder="1" applyAlignment="1">
      <alignment horizontal="center"/>
      <protection/>
    </xf>
    <xf numFmtId="181" fontId="3" fillId="0" borderId="11" xfId="54" applyNumberFormat="1" applyFont="1" applyBorder="1" applyAlignment="1">
      <alignment horizontal="center"/>
      <protection/>
    </xf>
    <xf numFmtId="0" fontId="3" fillId="0" borderId="11" xfId="54" applyFont="1" applyBorder="1" applyAlignment="1">
      <alignment horizontal="center"/>
      <protection/>
    </xf>
    <xf numFmtId="182" fontId="3" fillId="0" borderId="11" xfId="54" applyNumberFormat="1" applyFont="1" applyBorder="1" applyAlignment="1">
      <alignment horizontal="center"/>
      <protection/>
    </xf>
    <xf numFmtId="183" fontId="3" fillId="0" borderId="11" xfId="54" applyNumberFormat="1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10" xfId="54" applyFont="1" applyBorder="1" applyAlignment="1">
      <alignment horizontal="center"/>
      <protection/>
    </xf>
    <xf numFmtId="182" fontId="3" fillId="0" borderId="10" xfId="54" applyNumberFormat="1" applyFont="1" applyBorder="1" applyAlignment="1">
      <alignment horizontal="center"/>
      <protection/>
    </xf>
    <xf numFmtId="183" fontId="3" fillId="0" borderId="10" xfId="54" applyNumberFormat="1" applyFont="1" applyBorder="1" applyAlignment="1">
      <alignment horizontal="center"/>
      <protection/>
    </xf>
    <xf numFmtId="181" fontId="4" fillId="0" borderId="10" xfId="54" applyNumberFormat="1" applyFont="1" applyBorder="1" applyAlignment="1">
      <alignment horizontal="center"/>
      <protection/>
    </xf>
    <xf numFmtId="0" fontId="4" fillId="0" borderId="10" xfId="54" applyFont="1" applyBorder="1" applyAlignment="1">
      <alignment horizontal="center"/>
      <protection/>
    </xf>
    <xf numFmtId="182" fontId="4" fillId="0" borderId="10" xfId="54" applyNumberFormat="1" applyFont="1" applyBorder="1" applyAlignment="1">
      <alignment horizontal="center"/>
      <protection/>
    </xf>
    <xf numFmtId="183" fontId="4" fillId="0" borderId="10" xfId="54" applyNumberFormat="1" applyFont="1" applyBorder="1" applyAlignment="1">
      <alignment horizontal="center"/>
      <protection/>
    </xf>
    <xf numFmtId="181" fontId="3" fillId="0" borderId="0" xfId="54" applyNumberFormat="1" applyFont="1" applyBorder="1" applyAlignment="1">
      <alignment horizontal="center"/>
      <protection/>
    </xf>
    <xf numFmtId="182" fontId="3" fillId="0" borderId="0" xfId="54" applyNumberFormat="1" applyFont="1" applyBorder="1" applyAlignment="1">
      <alignment horizontal="center"/>
      <protection/>
    </xf>
    <xf numFmtId="183" fontId="3" fillId="0" borderId="0" xfId="54" applyNumberFormat="1" applyFont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1" fillId="33" borderId="0" xfId="0" applyFont="1" applyFill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182" fontId="1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9" fillId="0" borderId="0" xfId="52" applyFont="1" applyFill="1">
      <alignment/>
      <protection/>
    </xf>
    <xf numFmtId="0" fontId="4" fillId="0" borderId="0" xfId="52" applyFont="1" applyFill="1" applyAlignment="1">
      <alignment horizontal="center"/>
      <protection/>
    </xf>
    <xf numFmtId="0" fontId="3" fillId="0" borderId="0" xfId="52" applyFont="1" applyFill="1">
      <alignment/>
      <protection/>
    </xf>
    <xf numFmtId="0" fontId="8" fillId="0" borderId="0" xfId="52" applyFont="1" applyFill="1" applyAlignment="1">
      <alignment horizontal="center" vertical="center"/>
      <protection/>
    </xf>
    <xf numFmtId="0" fontId="12" fillId="34" borderId="0" xfId="52" applyFont="1" applyFill="1" applyAlignment="1">
      <alignment horizontal="center" vertical="center"/>
      <protection/>
    </xf>
    <xf numFmtId="0" fontId="12" fillId="0" borderId="0" xfId="52" applyFont="1" applyFill="1" applyAlignment="1">
      <alignment horizontal="center" vertical="center"/>
      <protection/>
    </xf>
    <xf numFmtId="0" fontId="12" fillId="34" borderId="0" xfId="52" applyFont="1" applyFill="1" applyAlignment="1" applyProtection="1">
      <alignment horizontal="center" vertical="center"/>
      <protection/>
    </xf>
    <xf numFmtId="0" fontId="9" fillId="0" borderId="0" xfId="52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1" fillId="0" borderId="0" xfId="52" applyFont="1" applyFill="1" applyAlignment="1">
      <alignment horizontal="center" vertical="center"/>
      <protection/>
    </xf>
    <xf numFmtId="181" fontId="3" fillId="0" borderId="0" xfId="52" applyNumberFormat="1" applyFont="1" applyFill="1" applyAlignment="1">
      <alignment horizontal="center" vertical="center"/>
      <protection/>
    </xf>
    <xf numFmtId="182" fontId="3" fillId="0" borderId="0" xfId="52" applyNumberFormat="1" applyFont="1" applyFill="1" applyAlignment="1">
      <alignment horizontal="center" vertical="center"/>
      <protection/>
    </xf>
    <xf numFmtId="183" fontId="3" fillId="0" borderId="0" xfId="52" applyNumberFormat="1" applyFont="1" applyFill="1" applyAlignment="1">
      <alignment horizontal="center" vertical="center"/>
      <protection/>
    </xf>
    <xf numFmtId="0" fontId="8" fillId="0" borderId="0" xfId="52" applyFont="1" applyFill="1" applyAlignment="1" applyProtection="1">
      <alignment horizontal="center" vertical="center"/>
      <protection/>
    </xf>
    <xf numFmtId="0" fontId="4" fillId="0" borderId="0" xfId="52" applyFont="1" applyFill="1" applyAlignment="1" applyProtection="1">
      <alignment horizontal="center" vertical="center"/>
      <protection/>
    </xf>
    <xf numFmtId="0" fontId="3" fillId="0" borderId="0" xfId="52" applyFont="1" applyFill="1" applyAlignment="1" applyProtection="1">
      <alignment horizontal="center" vertical="center"/>
      <protection/>
    </xf>
    <xf numFmtId="0" fontId="1" fillId="0" borderId="0" xfId="52" applyFont="1" applyFill="1" applyAlignment="1" applyProtection="1">
      <alignment horizontal="center" vertical="center"/>
      <protection/>
    </xf>
    <xf numFmtId="0" fontId="1" fillId="35" borderId="0" xfId="52" applyFont="1" applyFill="1" applyBorder="1" applyAlignment="1" applyProtection="1">
      <alignment horizontal="center" vertical="center"/>
      <protection locked="0"/>
    </xf>
    <xf numFmtId="181" fontId="1" fillId="35" borderId="0" xfId="52" applyNumberFormat="1" applyFont="1" applyFill="1" applyBorder="1" applyAlignment="1" applyProtection="1">
      <alignment horizontal="center" vertical="center"/>
      <protection locked="0"/>
    </xf>
    <xf numFmtId="0" fontId="1" fillId="35" borderId="0" xfId="52" applyFont="1" applyFill="1" applyBorder="1" applyAlignment="1" applyProtection="1">
      <alignment horizontal="center" vertical="center"/>
      <protection/>
    </xf>
    <xf numFmtId="182" fontId="1" fillId="35" borderId="0" xfId="52" applyNumberFormat="1" applyFont="1" applyFill="1" applyBorder="1" applyAlignment="1" applyProtection="1">
      <alignment horizontal="center" vertical="center"/>
      <protection/>
    </xf>
    <xf numFmtId="181" fontId="3" fillId="0" borderId="0" xfId="52" applyNumberFormat="1" applyFont="1" applyFill="1" applyAlignment="1" applyProtection="1">
      <alignment horizontal="center" vertical="center"/>
      <protection/>
    </xf>
    <xf numFmtId="182" fontId="3" fillId="0" borderId="0" xfId="52" applyNumberFormat="1" applyFont="1" applyFill="1" applyAlignment="1" applyProtection="1">
      <alignment horizontal="center" vertical="center"/>
      <protection/>
    </xf>
    <xf numFmtId="183" fontId="3" fillId="0" borderId="0" xfId="52" applyNumberFormat="1" applyFont="1" applyFill="1" applyAlignment="1" applyProtection="1">
      <alignment horizontal="center" vertical="center"/>
      <protection/>
    </xf>
    <xf numFmtId="0" fontId="12" fillId="0" borderId="0" xfId="52" applyFont="1" applyFill="1" applyAlignment="1" applyProtection="1">
      <alignment horizontal="center" vertical="center"/>
      <protection/>
    </xf>
    <xf numFmtId="0" fontId="2" fillId="0" borderId="0" xfId="52" applyFont="1" applyFill="1" applyAlignment="1" applyProtection="1">
      <alignment horizontal="center" vertical="center"/>
      <protection/>
    </xf>
    <xf numFmtId="0" fontId="3" fillId="0" borderId="0" xfId="52" applyFont="1" applyFill="1" applyBorder="1" applyAlignment="1" applyProtection="1">
      <alignment horizontal="center" vertical="center"/>
      <protection/>
    </xf>
    <xf numFmtId="0" fontId="1" fillId="0" borderId="0" xfId="52" applyFont="1" applyFill="1" applyAlignment="1" applyProtection="1">
      <alignment vertical="center"/>
      <protection/>
    </xf>
    <xf numFmtId="0" fontId="2" fillId="0" borderId="0" xfId="52" applyFont="1" applyFill="1" applyAlignment="1">
      <alignment horizontal="center" vertical="center"/>
      <protection/>
    </xf>
    <xf numFmtId="0" fontId="14" fillId="0" borderId="0" xfId="52" applyFont="1" applyFill="1" applyAlignment="1">
      <alignment horizontal="center" vertical="center"/>
      <protection/>
    </xf>
    <xf numFmtId="0" fontId="1" fillId="0" borderId="0" xfId="52" applyFont="1" applyFill="1" applyBorder="1" applyAlignment="1" applyProtection="1">
      <alignment vertical="center"/>
      <protection locked="0"/>
    </xf>
    <xf numFmtId="0" fontId="1" fillId="0" borderId="0" xfId="52" applyFont="1" applyFill="1" applyBorder="1" applyAlignment="1" applyProtection="1">
      <alignment horizontal="center" vertical="center"/>
      <protection locked="0"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31" xfId="52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>
      <alignment/>
      <protection/>
    </xf>
    <xf numFmtId="0" fontId="16" fillId="33" borderId="10" xfId="52" applyFont="1" applyFill="1" applyBorder="1" applyAlignment="1">
      <alignment horizontal="center"/>
      <protection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16" fillId="0" borderId="10" xfId="52" applyFont="1" applyFill="1" applyBorder="1" applyAlignment="1" applyProtection="1">
      <alignment horizontal="center" vertical="center"/>
      <protection locked="0"/>
    </xf>
    <xf numFmtId="0" fontId="16" fillId="0" borderId="32" xfId="52" applyFont="1" applyFill="1" applyBorder="1" applyAlignment="1" applyProtection="1">
      <alignment horizontal="center" vertical="center"/>
      <protection locked="0"/>
    </xf>
    <xf numFmtId="0" fontId="16" fillId="35" borderId="32" xfId="52" applyFont="1" applyFill="1" applyBorder="1" applyAlignment="1">
      <alignment horizontal="center"/>
      <protection/>
    </xf>
    <xf numFmtId="0" fontId="16" fillId="35" borderId="10" xfId="52" applyFont="1" applyFill="1" applyBorder="1" applyAlignment="1">
      <alignment horizontal="center"/>
      <protection/>
    </xf>
    <xf numFmtId="0" fontId="16" fillId="33" borderId="32" xfId="0" applyFont="1" applyFill="1" applyBorder="1" applyAlignment="1" applyProtection="1">
      <alignment horizontal="center" vertical="center"/>
      <protection locked="0"/>
    </xf>
    <xf numFmtId="0" fontId="16" fillId="33" borderId="32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0" borderId="10" xfId="52" applyFont="1" applyBorder="1" applyAlignment="1">
      <alignment horizontal="center"/>
      <protection/>
    </xf>
    <xf numFmtId="0" fontId="16" fillId="0" borderId="32" xfId="52" applyFont="1" applyFill="1" applyBorder="1" applyAlignment="1">
      <alignment horizontal="center"/>
      <protection/>
    </xf>
    <xf numFmtId="0" fontId="16" fillId="0" borderId="10" xfId="52" applyFont="1" applyFill="1" applyBorder="1" applyAlignment="1">
      <alignment horizontal="center"/>
      <protection/>
    </xf>
    <xf numFmtId="0" fontId="16" fillId="0" borderId="0" xfId="52" applyFont="1" applyFill="1" applyBorder="1" applyAlignment="1" applyProtection="1">
      <alignment horizontal="center" vertical="center"/>
      <protection locked="0"/>
    </xf>
    <xf numFmtId="0" fontId="16" fillId="0" borderId="0" xfId="52" applyFont="1" applyFill="1" applyAlignment="1" applyProtection="1">
      <alignment vertical="center"/>
      <protection/>
    </xf>
    <xf numFmtId="0" fontId="16" fillId="0" borderId="0" xfId="52" applyFont="1" applyFill="1" applyAlignment="1" applyProtection="1">
      <alignment horizontal="center" vertical="center"/>
      <protection/>
    </xf>
    <xf numFmtId="0" fontId="16" fillId="33" borderId="32" xfId="52" applyFont="1" applyFill="1" applyBorder="1" applyAlignment="1">
      <alignment horizontal="center"/>
      <protection/>
    </xf>
    <xf numFmtId="0" fontId="16" fillId="35" borderId="0" xfId="52" applyFont="1" applyFill="1" applyBorder="1" applyAlignment="1">
      <alignment horizontal="center"/>
      <protection/>
    </xf>
    <xf numFmtId="0" fontId="16" fillId="0" borderId="0" xfId="52" applyFont="1" applyFill="1" applyAlignment="1">
      <alignment vertical="center"/>
      <protection/>
    </xf>
    <xf numFmtId="0" fontId="16" fillId="0" borderId="0" xfId="52" applyFont="1" applyFill="1" applyAlignment="1">
      <alignment horizontal="center" vertical="center"/>
      <protection/>
    </xf>
    <xf numFmtId="0" fontId="12" fillId="0" borderId="0" xfId="52" applyFont="1" applyFill="1" applyAlignment="1">
      <alignment horizontal="center"/>
      <protection/>
    </xf>
    <xf numFmtId="0" fontId="0" fillId="33" borderId="0" xfId="52" applyFont="1" applyFill="1" applyBorder="1">
      <alignment/>
      <protection/>
    </xf>
    <xf numFmtId="0" fontId="0" fillId="33" borderId="0" xfId="52" applyFont="1" applyFill="1" applyBorder="1" applyAlignment="1">
      <alignment horizontal="center"/>
      <protection/>
    </xf>
    <xf numFmtId="0" fontId="15" fillId="33" borderId="0" xfId="52" applyFont="1" applyFill="1" applyBorder="1" applyAlignment="1">
      <alignment horizontal="center"/>
      <protection/>
    </xf>
    <xf numFmtId="0" fontId="15" fillId="33" borderId="0" xfId="52" applyFont="1" applyFill="1" applyBorder="1">
      <alignment/>
      <protection/>
    </xf>
    <xf numFmtId="0" fontId="0" fillId="33" borderId="0" xfId="52" applyFont="1" applyFill="1" applyBorder="1" applyAlignment="1">
      <alignment horizontal="center" vertical="center"/>
      <protection/>
    </xf>
    <xf numFmtId="0" fontId="15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5" fillId="33" borderId="33" xfId="52" applyFont="1" applyFill="1" applyBorder="1" applyAlignment="1">
      <alignment horizontal="center"/>
      <protection/>
    </xf>
    <xf numFmtId="0" fontId="15" fillId="33" borderId="34" xfId="52" applyFont="1" applyFill="1" applyBorder="1" applyAlignment="1">
      <alignment horizontal="center"/>
      <protection/>
    </xf>
    <xf numFmtId="0" fontId="15" fillId="33" borderId="34" xfId="0" applyFont="1" applyFill="1" applyBorder="1" applyAlignment="1">
      <alignment horizontal="center"/>
    </xf>
    <xf numFmtId="0" fontId="12" fillId="36" borderId="35" xfId="52" applyFont="1" applyFill="1" applyBorder="1" applyAlignment="1">
      <alignment horizontal="center"/>
      <protection/>
    </xf>
    <xf numFmtId="0" fontId="12" fillId="36" borderId="36" xfId="52" applyFont="1" applyFill="1" applyBorder="1" applyAlignment="1">
      <alignment horizontal="center"/>
      <protection/>
    </xf>
    <xf numFmtId="0" fontId="0" fillId="33" borderId="10" xfId="52" applyFont="1" applyFill="1" applyBorder="1" applyAlignment="1">
      <alignment horizontal="center" vertical="center"/>
      <protection/>
    </xf>
    <xf numFmtId="0" fontId="1" fillId="33" borderId="11" xfId="0" applyFont="1" applyFill="1" applyBorder="1" applyAlignment="1">
      <alignment horizontal="center" vertical="center"/>
    </xf>
    <xf numFmtId="0" fontId="12" fillId="37" borderId="37" xfId="52" applyFont="1" applyFill="1" applyBorder="1" applyAlignment="1">
      <alignment horizontal="center"/>
      <protection/>
    </xf>
    <xf numFmtId="0" fontId="12" fillId="37" borderId="38" xfId="52" applyFont="1" applyFill="1" applyBorder="1" applyAlignment="1">
      <alignment horizontal="center"/>
      <protection/>
    </xf>
    <xf numFmtId="0" fontId="12" fillId="37" borderId="39" xfId="52" applyFont="1" applyFill="1" applyBorder="1" applyAlignment="1">
      <alignment horizontal="center"/>
      <protection/>
    </xf>
    <xf numFmtId="0" fontId="12" fillId="37" borderId="40" xfId="52" applyFont="1" applyFill="1" applyBorder="1" applyAlignment="1">
      <alignment horizontal="center"/>
      <protection/>
    </xf>
    <xf numFmtId="0" fontId="12" fillId="37" borderId="41" xfId="52" applyFont="1" applyFill="1" applyBorder="1" applyAlignment="1">
      <alignment horizontal="center"/>
      <protection/>
    </xf>
    <xf numFmtId="0" fontId="12" fillId="0" borderId="42" xfId="52" applyFont="1" applyFill="1" applyBorder="1" applyAlignment="1">
      <alignment horizontal="center"/>
      <protection/>
    </xf>
    <xf numFmtId="0" fontId="12" fillId="0" borderId="43" xfId="52" applyFont="1" applyFill="1" applyBorder="1" applyAlignment="1">
      <alignment horizontal="center"/>
      <protection/>
    </xf>
    <xf numFmtId="0" fontId="4" fillId="0" borderId="44" xfId="52" applyFont="1" applyFill="1" applyBorder="1" applyAlignment="1">
      <alignment horizontal="center"/>
      <protection/>
    </xf>
    <xf numFmtId="0" fontId="4" fillId="0" borderId="45" xfId="52" applyFont="1" applyFill="1" applyBorder="1" applyAlignment="1">
      <alignment horizontal="center"/>
      <protection/>
    </xf>
    <xf numFmtId="0" fontId="4" fillId="33" borderId="46" xfId="52" applyFont="1" applyFill="1" applyBorder="1" applyAlignment="1">
      <alignment horizontal="center"/>
      <protection/>
    </xf>
    <xf numFmtId="0" fontId="4" fillId="0" borderId="0" xfId="52" applyFont="1" applyFill="1" applyBorder="1" applyAlignment="1" applyProtection="1">
      <alignment horizontal="center"/>
      <protection locked="0"/>
    </xf>
    <xf numFmtId="0" fontId="4" fillId="0" borderId="0" xfId="52" applyFont="1" applyFill="1" applyBorder="1" applyAlignment="1">
      <alignment horizontal="center"/>
      <protection/>
    </xf>
    <xf numFmtId="0" fontId="4" fillId="33" borderId="47" xfId="52" applyFont="1" applyFill="1" applyBorder="1" applyAlignment="1">
      <alignment horizontal="center"/>
      <protection/>
    </xf>
    <xf numFmtId="0" fontId="15" fillId="33" borderId="48" xfId="52" applyFont="1" applyFill="1" applyBorder="1" applyAlignment="1">
      <alignment horizontal="center"/>
      <protection/>
    </xf>
    <xf numFmtId="0" fontId="16" fillId="38" borderId="10" xfId="0" applyNumberFormat="1" applyFont="1" applyFill="1" applyBorder="1" applyAlignment="1">
      <alignment horizontal="center"/>
    </xf>
    <xf numFmtId="0" fontId="16" fillId="33" borderId="10" xfId="0" applyNumberFormat="1" applyFont="1" applyFill="1" applyBorder="1" applyAlignment="1">
      <alignment horizontal="center"/>
    </xf>
    <xf numFmtId="0" fontId="1" fillId="33" borderId="10" xfId="52" applyFont="1" applyFill="1" applyBorder="1" applyAlignment="1" applyProtection="1">
      <alignment horizontal="center" vertical="center"/>
      <protection/>
    </xf>
    <xf numFmtId="0" fontId="16" fillId="33" borderId="10" xfId="52" applyFont="1" applyFill="1" applyBorder="1" applyAlignment="1" applyProtection="1">
      <alignment horizontal="center" vertical="center"/>
      <protection locked="0"/>
    </xf>
    <xf numFmtId="0" fontId="1" fillId="33" borderId="0" xfId="52" applyFont="1" applyFill="1" applyAlignment="1" applyProtection="1">
      <alignment horizontal="center" vertical="center"/>
      <protection/>
    </xf>
    <xf numFmtId="0" fontId="14" fillId="33" borderId="0" xfId="52" applyFont="1" applyFill="1" applyAlignment="1">
      <alignment horizontal="center" vertical="center"/>
      <protection/>
    </xf>
    <xf numFmtId="0" fontId="16" fillId="33" borderId="32" xfId="52" applyFont="1" applyFill="1" applyBorder="1" applyAlignment="1" applyProtection="1">
      <alignment horizontal="center" vertical="center"/>
      <protection locked="0"/>
    </xf>
    <xf numFmtId="0" fontId="16" fillId="39" borderId="32" xfId="52" applyFont="1" applyFill="1" applyBorder="1" applyAlignment="1">
      <alignment horizontal="center"/>
      <protection/>
    </xf>
    <xf numFmtId="0" fontId="16" fillId="39" borderId="10" xfId="52" applyFont="1" applyFill="1" applyBorder="1" applyAlignment="1">
      <alignment horizontal="center"/>
      <protection/>
    </xf>
    <xf numFmtId="0" fontId="16" fillId="33" borderId="32" xfId="0" applyNumberFormat="1" applyFont="1" applyFill="1" applyBorder="1" applyAlignment="1">
      <alignment horizontal="center"/>
    </xf>
    <xf numFmtId="0" fontId="9" fillId="0" borderId="0" xfId="52" applyFont="1" applyFill="1" applyAlignment="1">
      <alignment horizontal="center"/>
      <protection/>
    </xf>
    <xf numFmtId="0" fontId="16" fillId="33" borderId="49" xfId="0" applyNumberFormat="1" applyFont="1" applyFill="1" applyBorder="1" applyAlignment="1" applyProtection="1">
      <alignment horizontal="center" vertical="center"/>
      <protection/>
    </xf>
    <xf numFmtId="0" fontId="1" fillId="0" borderId="50" xfId="52" applyFont="1" applyFill="1" applyBorder="1" applyAlignment="1">
      <alignment horizontal="center" vertical="center"/>
      <protection/>
    </xf>
    <xf numFmtId="0" fontId="16" fillId="0" borderId="31" xfId="52" applyFont="1" applyFill="1" applyBorder="1" applyAlignment="1" applyProtection="1">
      <alignment horizontal="center" vertical="center"/>
      <protection locked="0"/>
    </xf>
    <xf numFmtId="0" fontId="16" fillId="33" borderId="31" xfId="0" applyFont="1" applyFill="1" applyBorder="1" applyAlignment="1" applyProtection="1">
      <alignment horizontal="center" vertical="center"/>
      <protection locked="0"/>
    </xf>
    <xf numFmtId="0" fontId="16" fillId="38" borderId="32" xfId="0" applyNumberFormat="1" applyFont="1" applyFill="1" applyBorder="1" applyAlignment="1">
      <alignment horizontal="center"/>
    </xf>
    <xf numFmtId="0" fontId="1" fillId="33" borderId="31" xfId="0" applyFont="1" applyFill="1" applyBorder="1" applyAlignment="1" applyProtection="1">
      <alignment horizontal="center" vertical="center"/>
      <protection locked="0"/>
    </xf>
    <xf numFmtId="0" fontId="1" fillId="0" borderId="31" xfId="52" applyFont="1" applyBorder="1" applyAlignment="1">
      <alignment horizontal="center"/>
      <protection/>
    </xf>
    <xf numFmtId="0" fontId="16" fillId="33" borderId="31" xfId="52" applyFont="1" applyFill="1" applyBorder="1" applyAlignment="1">
      <alignment horizontal="center"/>
      <protection/>
    </xf>
    <xf numFmtId="0" fontId="16" fillId="0" borderId="32" xfId="52" applyFont="1" applyBorder="1" applyAlignment="1">
      <alignment horizontal="center"/>
      <protection/>
    </xf>
    <xf numFmtId="0" fontId="16" fillId="33" borderId="31" xfId="52" applyFont="1" applyFill="1" applyBorder="1" applyAlignment="1" applyProtection="1">
      <alignment horizontal="center" vertical="center"/>
      <protection locked="0"/>
    </xf>
    <xf numFmtId="0" fontId="17" fillId="40" borderId="51" xfId="0" applyNumberFormat="1" applyFont="1" applyFill="1" applyBorder="1" applyAlignment="1" applyProtection="1">
      <alignment horizontal="center" vertical="center"/>
      <protection/>
    </xf>
    <xf numFmtId="0" fontId="3" fillId="41" borderId="52" xfId="52" applyFont="1" applyFill="1" applyBorder="1" applyAlignment="1">
      <alignment horizontal="center" vertical="center"/>
      <protection/>
    </xf>
    <xf numFmtId="183" fontId="1" fillId="0" borderId="11" xfId="52" applyNumberFormat="1" applyFont="1" applyFill="1" applyBorder="1" applyAlignment="1" applyProtection="1">
      <alignment horizontal="center" vertical="center"/>
      <protection locked="0"/>
    </xf>
    <xf numFmtId="181" fontId="1" fillId="35" borderId="13" xfId="52" applyNumberFormat="1" applyFont="1" applyFill="1" applyBorder="1" applyAlignment="1" applyProtection="1">
      <alignment horizontal="center" vertical="center"/>
      <protection locked="0"/>
    </xf>
    <xf numFmtId="181" fontId="1" fillId="35" borderId="11" xfId="52" applyNumberFormat="1" applyFont="1" applyFill="1" applyBorder="1" applyAlignment="1" applyProtection="1">
      <alignment horizontal="center" vertical="center"/>
      <protection locked="0"/>
    </xf>
    <xf numFmtId="0" fontId="1" fillId="35" borderId="11" xfId="52" applyFont="1" applyFill="1" applyBorder="1" applyAlignment="1" applyProtection="1">
      <alignment horizontal="center" vertical="center"/>
      <protection/>
    </xf>
    <xf numFmtId="182" fontId="1" fillId="33" borderId="11" xfId="0" applyNumberFormat="1" applyFont="1" applyFill="1" applyBorder="1" applyAlignment="1">
      <alignment horizontal="center"/>
    </xf>
    <xf numFmtId="181" fontId="3" fillId="42" borderId="53" xfId="52" applyNumberFormat="1" applyFont="1" applyFill="1" applyBorder="1" applyAlignment="1">
      <alignment horizontal="center" vertical="center"/>
      <protection/>
    </xf>
    <xf numFmtId="0" fontId="3" fillId="42" borderId="54" xfId="52" applyFont="1" applyFill="1" applyBorder="1" applyAlignment="1">
      <alignment horizontal="center" vertical="center"/>
      <protection/>
    </xf>
    <xf numFmtId="181" fontId="3" fillId="42" borderId="54" xfId="52" applyNumberFormat="1" applyFont="1" applyFill="1" applyBorder="1" applyAlignment="1">
      <alignment horizontal="center" vertical="center"/>
      <protection/>
    </xf>
    <xf numFmtId="182" fontId="3" fillId="42" borderId="54" xfId="52" applyNumberFormat="1" applyFont="1" applyFill="1" applyBorder="1" applyAlignment="1">
      <alignment horizontal="center" vertical="center"/>
      <protection/>
    </xf>
    <xf numFmtId="183" fontId="3" fillId="42" borderId="54" xfId="52" applyNumberFormat="1" applyFont="1" applyFill="1" applyBorder="1" applyAlignment="1">
      <alignment horizontal="center" vertical="center"/>
      <protection/>
    </xf>
    <xf numFmtId="0" fontId="16" fillId="33" borderId="31" xfId="52" applyFont="1" applyFill="1" applyBorder="1" applyAlignment="1">
      <alignment horizontal="center" vertical="center"/>
      <protection/>
    </xf>
    <xf numFmtId="0" fontId="16" fillId="33" borderId="31" xfId="0" applyFont="1" applyFill="1" applyBorder="1" applyAlignment="1">
      <alignment horizontal="center" vertical="center"/>
    </xf>
    <xf numFmtId="0" fontId="16" fillId="33" borderId="0" xfId="0" applyFont="1" applyFill="1" applyAlignment="1" applyProtection="1">
      <alignment horizontal="center" vertical="center"/>
      <protection/>
    </xf>
    <xf numFmtId="0" fontId="16" fillId="0" borderId="0" xfId="52" applyFont="1" applyFill="1" applyAlignment="1" applyProtection="1">
      <alignment horizontal="center" vertical="center"/>
      <protection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181" fontId="16" fillId="33" borderId="10" xfId="0" applyNumberFormat="1" applyFont="1" applyFill="1" applyBorder="1" applyAlignment="1" applyProtection="1">
      <alignment horizontal="center" vertical="center"/>
      <protection locked="0"/>
    </xf>
    <xf numFmtId="0" fontId="16" fillId="33" borderId="10" xfId="0" applyFont="1" applyFill="1" applyBorder="1" applyAlignment="1" applyProtection="1">
      <alignment horizontal="center" vertical="center"/>
      <protection/>
    </xf>
    <xf numFmtId="0" fontId="16" fillId="33" borderId="10" xfId="0" applyFont="1" applyFill="1" applyBorder="1" applyAlignment="1">
      <alignment horizontal="center"/>
    </xf>
    <xf numFmtId="0" fontId="16" fillId="0" borderId="10" xfId="52" applyFont="1" applyFill="1" applyBorder="1" applyAlignment="1" applyProtection="1">
      <alignment horizontal="center" vertical="center"/>
      <protection locked="0"/>
    </xf>
    <xf numFmtId="0" fontId="16" fillId="0" borderId="32" xfId="52" applyFont="1" applyFill="1" applyBorder="1" applyAlignment="1" applyProtection="1">
      <alignment horizontal="center" vertical="center"/>
      <protection locked="0"/>
    </xf>
    <xf numFmtId="0" fontId="16" fillId="35" borderId="32" xfId="52" applyFont="1" applyFill="1" applyBorder="1" applyAlignment="1">
      <alignment horizontal="center"/>
      <protection/>
    </xf>
    <xf numFmtId="0" fontId="16" fillId="35" borderId="10" xfId="52" applyFont="1" applyFill="1" applyBorder="1" applyAlignment="1">
      <alignment horizontal="center"/>
      <protection/>
    </xf>
    <xf numFmtId="0" fontId="16" fillId="33" borderId="32" xfId="0" applyFont="1" applyFill="1" applyBorder="1" applyAlignment="1">
      <alignment horizontal="center"/>
    </xf>
    <xf numFmtId="0" fontId="16" fillId="33" borderId="32" xfId="0" applyFont="1" applyFill="1" applyBorder="1" applyAlignment="1" applyProtection="1">
      <alignment horizontal="center" vertical="center"/>
      <protection locked="0"/>
    </xf>
    <xf numFmtId="0" fontId="16" fillId="0" borderId="32" xfId="52" applyFont="1" applyFill="1" applyBorder="1" applyAlignment="1">
      <alignment horizontal="center"/>
      <protection/>
    </xf>
    <xf numFmtId="0" fontId="16" fillId="0" borderId="10" xfId="52" applyFont="1" applyFill="1" applyBorder="1" applyAlignment="1">
      <alignment horizontal="center"/>
      <protection/>
    </xf>
    <xf numFmtId="0" fontId="16" fillId="33" borderId="32" xfId="52" applyFont="1" applyFill="1" applyBorder="1" applyAlignment="1">
      <alignment horizontal="center"/>
      <protection/>
    </xf>
    <xf numFmtId="0" fontId="16" fillId="33" borderId="10" xfId="52" applyFont="1" applyFill="1" applyBorder="1" applyAlignment="1">
      <alignment horizontal="center"/>
      <protection/>
    </xf>
    <xf numFmtId="0" fontId="4" fillId="40" borderId="55" xfId="52" applyFont="1" applyFill="1" applyBorder="1" applyAlignment="1">
      <alignment horizontal="center"/>
      <protection/>
    </xf>
    <xf numFmtId="0" fontId="4" fillId="40" borderId="56" xfId="52" applyFont="1" applyFill="1" applyBorder="1" applyAlignment="1">
      <alignment horizontal="center"/>
      <protection/>
    </xf>
    <xf numFmtId="0" fontId="4" fillId="40" borderId="57" xfId="52" applyFont="1" applyFill="1" applyBorder="1" applyAlignment="1">
      <alignment horizontal="center"/>
      <protection/>
    </xf>
    <xf numFmtId="0" fontId="4" fillId="40" borderId="58" xfId="52" applyFont="1" applyFill="1" applyBorder="1" applyAlignment="1">
      <alignment horizontal="center"/>
      <protection/>
    </xf>
    <xf numFmtId="0" fontId="0" fillId="33" borderId="59" xfId="52" applyFont="1" applyFill="1" applyBorder="1">
      <alignment/>
      <protection/>
    </xf>
    <xf numFmtId="0" fontId="16" fillId="0" borderId="31" xfId="52" applyFont="1" applyFill="1" applyBorder="1" applyAlignment="1" applyProtection="1">
      <alignment horizontal="center" vertical="center"/>
      <protection locked="0"/>
    </xf>
    <xf numFmtId="0" fontId="16" fillId="33" borderId="31" xfId="0" applyFont="1" applyFill="1" applyBorder="1" applyAlignment="1" applyProtection="1">
      <alignment horizontal="center" vertical="center"/>
      <protection locked="0"/>
    </xf>
    <xf numFmtId="0" fontId="16" fillId="33" borderId="32" xfId="0" applyNumberFormat="1" applyFont="1" applyFill="1" applyBorder="1" applyAlignment="1">
      <alignment horizontal="center"/>
    </xf>
    <xf numFmtId="0" fontId="16" fillId="33" borderId="10" xfId="0" applyNumberFormat="1" applyFont="1" applyFill="1" applyBorder="1" applyAlignment="1">
      <alignment horizontal="center"/>
    </xf>
    <xf numFmtId="0" fontId="16" fillId="0" borderId="0" xfId="52" applyFont="1" applyFill="1" applyAlignment="1">
      <alignment vertical="center"/>
      <protection/>
    </xf>
    <xf numFmtId="0" fontId="16" fillId="0" borderId="0" xfId="52" applyFont="1" applyFill="1" applyAlignment="1">
      <alignment horizontal="center" vertical="center"/>
      <protection/>
    </xf>
    <xf numFmtId="0" fontId="16" fillId="0" borderId="10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181" fontId="1" fillId="35" borderId="60" xfId="52" applyNumberFormat="1" applyFont="1" applyFill="1" applyBorder="1" applyAlignment="1" applyProtection="1">
      <alignment horizontal="center" vertical="center"/>
      <protection locked="0"/>
    </xf>
    <xf numFmtId="181" fontId="1" fillId="39" borderId="11" xfId="52" applyNumberFormat="1" applyFont="1" applyFill="1" applyBorder="1" applyAlignment="1" applyProtection="1">
      <alignment horizontal="center" vertical="center"/>
      <protection locked="0"/>
    </xf>
    <xf numFmtId="183" fontId="1" fillId="0" borderId="10" xfId="52" applyNumberFormat="1" applyFont="1" applyBorder="1" applyAlignment="1">
      <alignment horizontal="center"/>
      <protection/>
    </xf>
    <xf numFmtId="183" fontId="1" fillId="0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61" xfId="52" applyFont="1" applyFill="1" applyBorder="1" applyAlignment="1" applyProtection="1">
      <alignment horizontal="center" vertical="center"/>
      <protection/>
    </xf>
    <xf numFmtId="0" fontId="12" fillId="37" borderId="62" xfId="52" applyFont="1" applyFill="1" applyBorder="1" applyAlignment="1">
      <alignment horizontal="center"/>
      <protection/>
    </xf>
    <xf numFmtId="0" fontId="12" fillId="37" borderId="63" xfId="52" applyFont="1" applyFill="1" applyBorder="1" applyAlignment="1" applyProtection="1">
      <alignment horizontal="center"/>
      <protection locked="0"/>
    </xf>
    <xf numFmtId="0" fontId="12" fillId="37" borderId="40" xfId="52" applyFont="1" applyFill="1" applyBorder="1" applyAlignment="1" applyProtection="1">
      <alignment horizontal="center"/>
      <protection locked="0"/>
    </xf>
    <xf numFmtId="0" fontId="4" fillId="33" borderId="10" xfId="52" applyFont="1" applyFill="1" applyBorder="1" applyAlignment="1">
      <alignment horizontal="center"/>
      <protection/>
    </xf>
    <xf numFmtId="0" fontId="9" fillId="33" borderId="10" xfId="52" applyFont="1" applyFill="1" applyBorder="1" applyAlignment="1">
      <alignment horizontal="center"/>
      <protection/>
    </xf>
    <xf numFmtId="0" fontId="4" fillId="0" borderId="64" xfId="52" applyFont="1" applyFill="1" applyBorder="1" applyAlignment="1">
      <alignment horizontal="center"/>
      <protection/>
    </xf>
    <xf numFmtId="0" fontId="4" fillId="33" borderId="59" xfId="52" applyFont="1" applyFill="1" applyBorder="1" applyAlignment="1">
      <alignment horizontal="center"/>
      <protection/>
    </xf>
    <xf numFmtId="0" fontId="4" fillId="0" borderId="32" xfId="52" applyFont="1" applyFill="1" applyBorder="1" applyAlignment="1">
      <alignment horizontal="center"/>
      <protection/>
    </xf>
    <xf numFmtId="0" fontId="9" fillId="0" borderId="32" xfId="52" applyFont="1" applyFill="1" applyBorder="1" applyAlignment="1">
      <alignment horizontal="center"/>
      <protection/>
    </xf>
    <xf numFmtId="0" fontId="12" fillId="0" borderId="65" xfId="52" applyFont="1" applyFill="1" applyBorder="1" applyAlignment="1">
      <alignment horizontal="center"/>
      <protection/>
    </xf>
    <xf numFmtId="0" fontId="12" fillId="33" borderId="54" xfId="52" applyFont="1" applyFill="1" applyBorder="1" applyAlignment="1">
      <alignment horizontal="center"/>
      <protection/>
    </xf>
    <xf numFmtId="0" fontId="16" fillId="0" borderId="10" xfId="0" applyFont="1" applyFill="1" applyBorder="1" applyAlignment="1" applyProtection="1">
      <alignment horizontal="center" vertical="center"/>
      <protection/>
    </xf>
    <xf numFmtId="187" fontId="12" fillId="36" borderId="35" xfId="52" applyNumberFormat="1" applyFont="1" applyFill="1" applyBorder="1" applyAlignment="1">
      <alignment horizontal="center"/>
      <protection/>
    </xf>
    <xf numFmtId="187" fontId="15" fillId="33" borderId="0" xfId="52" applyNumberFormat="1" applyFont="1" applyFill="1" applyBorder="1" applyAlignment="1">
      <alignment horizontal="center"/>
      <protection/>
    </xf>
    <xf numFmtId="187" fontId="15" fillId="33" borderId="0" xfId="0" applyNumberFormat="1" applyFont="1" applyFill="1" applyBorder="1" applyAlignment="1">
      <alignment horizontal="center"/>
    </xf>
    <xf numFmtId="187" fontId="0" fillId="33" borderId="0" xfId="52" applyNumberFormat="1" applyFont="1" applyFill="1" applyBorder="1" applyAlignment="1">
      <alignment horizontal="center"/>
      <protection/>
    </xf>
    <xf numFmtId="181" fontId="1" fillId="35" borderId="10" xfId="52" applyNumberFormat="1" applyFont="1" applyFill="1" applyBorder="1" applyAlignment="1" applyProtection="1">
      <alignment horizontal="center" vertical="center"/>
      <protection locked="0"/>
    </xf>
    <xf numFmtId="0" fontId="17" fillId="37" borderId="66" xfId="0" applyFont="1" applyFill="1" applyBorder="1" applyAlignment="1" applyProtection="1">
      <alignment horizontal="center" vertical="center"/>
      <protection/>
    </xf>
    <xf numFmtId="0" fontId="17" fillId="37" borderId="67" xfId="0" applyFont="1" applyFill="1" applyBorder="1" applyAlignment="1" applyProtection="1">
      <alignment horizontal="center" vertical="center"/>
      <protection/>
    </xf>
    <xf numFmtId="0" fontId="17" fillId="37" borderId="68" xfId="0" applyFont="1" applyFill="1" applyBorder="1" applyAlignment="1" applyProtection="1">
      <alignment horizontal="center" vertical="center"/>
      <protection/>
    </xf>
    <xf numFmtId="0" fontId="17" fillId="37" borderId="69" xfId="0" applyFont="1" applyFill="1" applyBorder="1" applyAlignment="1" applyProtection="1">
      <alignment horizontal="center" vertical="center"/>
      <protection/>
    </xf>
    <xf numFmtId="0" fontId="17" fillId="37" borderId="70" xfId="0" applyFont="1" applyFill="1" applyBorder="1" applyAlignment="1" applyProtection="1">
      <alignment horizontal="center" vertical="center"/>
      <protection/>
    </xf>
    <xf numFmtId="0" fontId="17" fillId="37" borderId="71" xfId="0" applyFont="1" applyFill="1" applyBorder="1" applyAlignment="1" applyProtection="1">
      <alignment horizontal="center" vertical="center"/>
      <protection/>
    </xf>
    <xf numFmtId="0" fontId="17" fillId="37" borderId="72" xfId="0" applyFont="1" applyFill="1" applyBorder="1" applyAlignment="1" applyProtection="1">
      <alignment horizontal="center" vertical="center"/>
      <protection/>
    </xf>
    <xf numFmtId="0" fontId="17" fillId="37" borderId="73" xfId="0" applyFont="1" applyFill="1" applyBorder="1" applyAlignment="1" applyProtection="1">
      <alignment horizontal="center" vertical="center"/>
      <protection/>
    </xf>
    <xf numFmtId="181" fontId="16" fillId="37" borderId="0" xfId="0" applyNumberFormat="1" applyFont="1" applyFill="1" applyBorder="1" applyAlignment="1" applyProtection="1">
      <alignment horizontal="center" vertical="center"/>
      <protection/>
    </xf>
    <xf numFmtId="181" fontId="16" fillId="33" borderId="10" xfId="0" applyNumberFormat="1" applyFont="1" applyFill="1" applyBorder="1" applyAlignment="1" applyProtection="1">
      <alignment horizontal="center" vertical="center"/>
      <protection/>
    </xf>
    <xf numFmtId="181" fontId="16" fillId="0" borderId="10" xfId="0" applyNumberFormat="1" applyFont="1" applyFill="1" applyBorder="1" applyAlignment="1" applyProtection="1">
      <alignment horizontal="center" vertical="center"/>
      <protection locked="0"/>
    </xf>
    <xf numFmtId="182" fontId="16" fillId="0" borderId="10" xfId="0" applyNumberFormat="1" applyFont="1" applyFill="1" applyBorder="1" applyAlignment="1" applyProtection="1">
      <alignment horizontal="center" vertical="center"/>
      <protection/>
    </xf>
    <xf numFmtId="182" fontId="16" fillId="0" borderId="10" xfId="0" applyNumberFormat="1" applyFont="1" applyFill="1" applyBorder="1" applyAlignment="1" applyProtection="1">
      <alignment horizontal="center" vertical="center"/>
      <protection locked="0"/>
    </xf>
    <xf numFmtId="183" fontId="16" fillId="0" borderId="10" xfId="0" applyNumberFormat="1" applyFont="1" applyFill="1" applyBorder="1" applyAlignment="1" applyProtection="1">
      <alignment horizontal="center" vertical="center"/>
      <protection locked="0"/>
    </xf>
    <xf numFmtId="183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47" xfId="0" applyNumberFormat="1" applyFont="1" applyFill="1" applyBorder="1" applyAlignment="1" applyProtection="1">
      <alignment horizontal="center" vertical="center"/>
      <protection/>
    </xf>
    <xf numFmtId="0" fontId="16" fillId="0" borderId="31" xfId="0" applyFont="1" applyFill="1" applyBorder="1" applyAlignment="1" applyProtection="1">
      <alignment horizontal="center" vertical="center"/>
      <protection/>
    </xf>
    <xf numFmtId="181" fontId="18" fillId="0" borderId="0" xfId="0" applyNumberFormat="1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182" fontId="18" fillId="0" borderId="0" xfId="0" applyNumberFormat="1" applyFont="1" applyFill="1" applyAlignment="1" applyProtection="1">
      <alignment horizontal="center" vertical="center"/>
      <protection/>
    </xf>
    <xf numFmtId="183" fontId="18" fillId="0" borderId="0" xfId="0" applyNumberFormat="1" applyFont="1" applyFill="1" applyAlignment="1" applyProtection="1">
      <alignment horizontal="center" vertical="center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0" fontId="4" fillId="37" borderId="10" xfId="52" applyFont="1" applyFill="1" applyBorder="1" applyAlignment="1" applyProtection="1">
      <alignment horizontal="center"/>
      <protection locked="0"/>
    </xf>
    <xf numFmtId="0" fontId="17" fillId="37" borderId="10" xfId="0" applyFont="1" applyFill="1" applyBorder="1" applyAlignment="1" applyProtection="1">
      <alignment horizontal="center" vertical="center"/>
      <protection/>
    </xf>
    <xf numFmtId="0" fontId="17" fillId="37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34" borderId="0" xfId="52" applyFont="1" applyFill="1" applyBorder="1" applyAlignment="1" applyProtection="1">
      <alignment horizontal="center" vertical="center"/>
      <protection/>
    </xf>
    <xf numFmtId="0" fontId="17" fillId="37" borderId="0" xfId="0" applyFont="1" applyFill="1" applyAlignment="1">
      <alignment horizontal="center" vertical="center"/>
    </xf>
    <xf numFmtId="0" fontId="4" fillId="0" borderId="0" xfId="52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>
      <alignment horizontal="center" vertical="center"/>
    </xf>
    <xf numFmtId="0" fontId="17" fillId="37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4" borderId="0" xfId="52" applyFont="1" applyFill="1" applyAlignment="1" applyProtection="1">
      <alignment horizontal="center" vertical="center"/>
      <protection/>
    </xf>
    <xf numFmtId="0" fontId="4" fillId="37" borderId="63" xfId="52" applyFont="1" applyFill="1" applyBorder="1" applyAlignment="1" applyProtection="1">
      <alignment horizontal="center"/>
      <protection locked="0"/>
    </xf>
    <xf numFmtId="181" fontId="16" fillId="0" borderId="60" xfId="0" applyNumberFormat="1" applyFont="1" applyFill="1" applyBorder="1" applyAlignment="1" applyProtection="1">
      <alignment horizontal="center" vertical="center"/>
      <protection locked="0"/>
    </xf>
    <xf numFmtId="0" fontId="16" fillId="0" borderId="64" xfId="52" applyFont="1" applyFill="1" applyBorder="1" applyAlignment="1" applyProtection="1">
      <alignment horizontal="center" vertical="center"/>
      <protection locked="0"/>
    </xf>
    <xf numFmtId="0" fontId="16" fillId="0" borderId="59" xfId="52" applyFont="1" applyFill="1" applyBorder="1" applyAlignment="1" applyProtection="1">
      <alignment horizontal="center" vertical="center"/>
      <protection locked="0"/>
    </xf>
    <xf numFmtId="0" fontId="16" fillId="33" borderId="74" xfId="0" applyFont="1" applyFill="1" applyBorder="1" applyAlignment="1" applyProtection="1">
      <alignment horizontal="center" vertical="center"/>
      <protection locked="0"/>
    </xf>
    <xf numFmtId="181" fontId="16" fillId="0" borderId="13" xfId="0" applyNumberFormat="1" applyFont="1" applyFill="1" applyBorder="1" applyAlignment="1" applyProtection="1">
      <alignment horizontal="center" vertical="center"/>
      <protection locked="0"/>
    </xf>
    <xf numFmtId="181" fontId="1" fillId="33" borderId="13" xfId="0" applyNumberFormat="1" applyFont="1" applyFill="1" applyBorder="1" applyAlignment="1" applyProtection="1">
      <alignment horizontal="center" vertical="center"/>
      <protection locked="0"/>
    </xf>
    <xf numFmtId="181" fontId="16" fillId="0" borderId="11" xfId="0" applyNumberFormat="1" applyFont="1" applyFill="1" applyBorder="1" applyAlignment="1" applyProtection="1">
      <alignment horizontal="center" vertical="center"/>
      <protection locked="0"/>
    </xf>
    <xf numFmtId="181" fontId="1" fillId="33" borderId="11" xfId="0" applyNumberFormat="1" applyFont="1" applyFill="1" applyBorder="1" applyAlignment="1" applyProtection="1">
      <alignment horizontal="center" vertical="center"/>
      <protection locked="0"/>
    </xf>
    <xf numFmtId="0" fontId="1" fillId="35" borderId="10" xfId="52" applyFont="1" applyFill="1" applyBorder="1" applyAlignment="1" applyProtection="1">
      <alignment horizontal="center" vertical="center"/>
      <protection/>
    </xf>
    <xf numFmtId="182" fontId="16" fillId="0" borderId="11" xfId="0" applyNumberFormat="1" applyFont="1" applyFill="1" applyBorder="1" applyAlignment="1" applyProtection="1">
      <alignment horizontal="center" vertical="center"/>
      <protection locked="0"/>
    </xf>
    <xf numFmtId="182" fontId="1" fillId="33" borderId="11" xfId="0" applyNumberFormat="1" applyFont="1" applyFill="1" applyBorder="1" applyAlignment="1" applyProtection="1">
      <alignment horizontal="center" vertical="center"/>
      <protection locked="0"/>
    </xf>
    <xf numFmtId="183" fontId="16" fillId="0" borderId="11" xfId="0" applyNumberFormat="1" applyFont="1" applyFill="1" applyBorder="1" applyAlignment="1" applyProtection="1">
      <alignment horizontal="center" vertical="center"/>
      <protection locked="0"/>
    </xf>
    <xf numFmtId="183" fontId="1" fillId="33" borderId="11" xfId="0" applyNumberFormat="1" applyFont="1" applyFill="1" applyBorder="1" applyAlignment="1" applyProtection="1">
      <alignment horizontal="center" vertical="center"/>
      <protection locked="0"/>
    </xf>
    <xf numFmtId="185" fontId="13" fillId="0" borderId="0" xfId="52" applyNumberFormat="1" applyFont="1" applyFill="1" applyBorder="1" applyAlignment="1">
      <alignment vertical="center"/>
      <protection/>
    </xf>
    <xf numFmtId="0" fontId="12" fillId="36" borderId="75" xfId="52" applyFont="1" applyFill="1" applyBorder="1" applyAlignment="1">
      <alignment horizontal="center"/>
      <protection/>
    </xf>
    <xf numFmtId="0" fontId="15" fillId="33" borderId="76" xfId="52" applyFont="1" applyFill="1" applyBorder="1" applyAlignment="1">
      <alignment horizontal="center"/>
      <protection/>
    </xf>
    <xf numFmtId="0" fontId="16" fillId="0" borderId="11" xfId="0" applyFont="1" applyFill="1" applyBorder="1" applyAlignment="1">
      <alignment horizontal="center" vertical="center"/>
    </xf>
    <xf numFmtId="0" fontId="0" fillId="33" borderId="74" xfId="52" applyFont="1" applyFill="1" applyBorder="1">
      <alignment/>
      <protection/>
    </xf>
    <xf numFmtId="0" fontId="12" fillId="36" borderId="10" xfId="52" applyFont="1" applyFill="1" applyBorder="1" applyAlignment="1">
      <alignment horizontal="center" vertical="center"/>
      <protection/>
    </xf>
    <xf numFmtId="0" fontId="12" fillId="36" borderId="10" xfId="52" applyFont="1" applyFill="1" applyBorder="1" applyAlignment="1" applyProtection="1">
      <alignment horizontal="center" vertical="center"/>
      <protection/>
    </xf>
    <xf numFmtId="0" fontId="12" fillId="36" borderId="10" xfId="52" applyFont="1" applyFill="1" applyBorder="1" applyAlignment="1">
      <alignment horizontal="center"/>
      <protection/>
    </xf>
    <xf numFmtId="182" fontId="15" fillId="33" borderId="0" xfId="52" applyNumberFormat="1" applyFont="1" applyFill="1" applyBorder="1" applyAlignment="1">
      <alignment horizontal="center"/>
      <protection/>
    </xf>
    <xf numFmtId="182" fontId="15" fillId="33" borderId="0" xfId="0" applyNumberFormat="1" applyFont="1" applyFill="1" applyBorder="1" applyAlignment="1">
      <alignment horizontal="center"/>
    </xf>
    <xf numFmtId="182" fontId="57" fillId="33" borderId="0" xfId="52" applyNumberFormat="1" applyFont="1" applyFill="1" applyBorder="1" applyAlignment="1">
      <alignment horizontal="center"/>
      <protection/>
    </xf>
    <xf numFmtId="0" fontId="15" fillId="33" borderId="71" xfId="52" applyFont="1" applyFill="1" applyBorder="1" applyAlignment="1">
      <alignment horizontal="center"/>
      <protection/>
    </xf>
    <xf numFmtId="0" fontId="15" fillId="33" borderId="66" xfId="52" applyFont="1" applyFill="1" applyBorder="1" applyAlignment="1">
      <alignment horizontal="center"/>
      <protection/>
    </xf>
    <xf numFmtId="182" fontId="15" fillId="33" borderId="66" xfId="52" applyNumberFormat="1" applyFont="1" applyFill="1" applyBorder="1" applyAlignment="1">
      <alignment horizontal="center"/>
      <protection/>
    </xf>
    <xf numFmtId="0" fontId="15" fillId="33" borderId="66" xfId="0" applyFont="1" applyFill="1" applyBorder="1" applyAlignment="1">
      <alignment horizontal="center"/>
    </xf>
    <xf numFmtId="0" fontId="15" fillId="33" borderId="67" xfId="0" applyFont="1" applyFill="1" applyBorder="1" applyAlignment="1">
      <alignment horizontal="center"/>
    </xf>
    <xf numFmtId="0" fontId="15" fillId="33" borderId="77" xfId="0" applyFont="1" applyFill="1" applyBorder="1" applyAlignment="1">
      <alignment horizontal="center"/>
    </xf>
    <xf numFmtId="182" fontId="15" fillId="33" borderId="77" xfId="0" applyNumberFormat="1" applyFont="1" applyFill="1" applyBorder="1" applyAlignment="1">
      <alignment horizontal="center"/>
    </xf>
    <xf numFmtId="0" fontId="12" fillId="36" borderId="66" xfId="52" applyFont="1" applyFill="1" applyBorder="1" applyAlignment="1">
      <alignment horizontal="center"/>
      <protection/>
    </xf>
    <xf numFmtId="182" fontId="12" fillId="36" borderId="66" xfId="52" applyNumberFormat="1" applyFont="1" applyFill="1" applyBorder="1" applyAlignment="1">
      <alignment horizontal="center"/>
      <protection/>
    </xf>
    <xf numFmtId="0" fontId="12" fillId="36" borderId="67" xfId="52" applyFont="1" applyFill="1" applyBorder="1" applyAlignment="1">
      <alignment horizontal="center"/>
      <protection/>
    </xf>
    <xf numFmtId="0" fontId="15" fillId="33" borderId="71" xfId="52" applyFont="1" applyFill="1" applyBorder="1">
      <alignment/>
      <protection/>
    </xf>
    <xf numFmtId="0" fontId="15" fillId="33" borderId="33" xfId="52" applyFont="1" applyFill="1" applyBorder="1">
      <alignment/>
      <protection/>
    </xf>
    <xf numFmtId="0" fontId="15" fillId="33" borderId="33" xfId="0" applyFont="1" applyFill="1" applyBorder="1" applyAlignment="1">
      <alignment/>
    </xf>
    <xf numFmtId="0" fontId="15" fillId="33" borderId="48" xfId="0" applyFont="1" applyFill="1" applyBorder="1" applyAlignment="1">
      <alignment/>
    </xf>
    <xf numFmtId="0" fontId="15" fillId="33" borderId="78" xfId="0" applyFont="1" applyFill="1" applyBorder="1" applyAlignment="1">
      <alignment horizontal="center"/>
    </xf>
    <xf numFmtId="181" fontId="16" fillId="33" borderId="0" xfId="0" applyNumberFormat="1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 applyProtection="1">
      <alignment horizontal="center" vertical="center"/>
      <protection/>
    </xf>
    <xf numFmtId="181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/>
    </xf>
    <xf numFmtId="182" fontId="16" fillId="0" borderId="0" xfId="0" applyNumberFormat="1" applyFont="1" applyFill="1" applyBorder="1" applyAlignment="1" applyProtection="1">
      <alignment horizontal="center" vertical="center"/>
      <protection locked="0"/>
    </xf>
    <xf numFmtId="183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33" borderId="10" xfId="52" applyFont="1" applyFill="1" applyBorder="1" applyAlignment="1">
      <alignment horizontal="center" vertical="center"/>
      <protection/>
    </xf>
    <xf numFmtId="0" fontId="16" fillId="0" borderId="10" xfId="52" applyFont="1" applyFill="1" applyBorder="1" applyAlignment="1" applyProtection="1">
      <alignment horizontal="center" vertical="center"/>
      <protection/>
    </xf>
    <xf numFmtId="181" fontId="1" fillId="39" borderId="10" xfId="52" applyNumberFormat="1" applyFont="1" applyFill="1" applyBorder="1" applyAlignment="1" applyProtection="1">
      <alignment horizontal="center" vertical="center"/>
      <protection locked="0"/>
    </xf>
    <xf numFmtId="0" fontId="0" fillId="33" borderId="10" xfId="52" applyFont="1" applyFill="1" applyBorder="1" applyAlignment="1">
      <alignment horizontal="center"/>
      <protection/>
    </xf>
    <xf numFmtId="0" fontId="4" fillId="37" borderId="10" xfId="52" applyFont="1" applyFill="1" applyBorder="1" applyAlignment="1">
      <alignment horizontal="center"/>
      <protection/>
    </xf>
    <xf numFmtId="0" fontId="3" fillId="33" borderId="46" xfId="52" applyFont="1" applyFill="1" applyBorder="1" applyAlignment="1">
      <alignment horizontal="center"/>
      <protection/>
    </xf>
    <xf numFmtId="0" fontId="4" fillId="37" borderId="47" xfId="52" applyFont="1" applyFill="1" applyBorder="1" applyAlignment="1">
      <alignment horizontal="center"/>
      <protection/>
    </xf>
    <xf numFmtId="0" fontId="4" fillId="37" borderId="46" xfId="52" applyFont="1" applyFill="1" applyBorder="1" applyAlignment="1">
      <alignment horizontal="center"/>
      <protection/>
    </xf>
    <xf numFmtId="0" fontId="4" fillId="37" borderId="56" xfId="52" applyFont="1" applyFill="1" applyBorder="1" applyAlignment="1">
      <alignment horizontal="center"/>
      <protection/>
    </xf>
    <xf numFmtId="0" fontId="4" fillId="37" borderId="59" xfId="52" applyFont="1" applyFill="1" applyBorder="1" applyAlignment="1">
      <alignment horizontal="center"/>
      <protection/>
    </xf>
    <xf numFmtId="0" fontId="9" fillId="37" borderId="10" xfId="52" applyFont="1" applyFill="1" applyBorder="1" applyAlignment="1">
      <alignment horizontal="center"/>
      <protection/>
    </xf>
    <xf numFmtId="0" fontId="12" fillId="37" borderId="54" xfId="52" applyFont="1" applyFill="1" applyBorder="1" applyAlignment="1">
      <alignment horizontal="center"/>
      <protection/>
    </xf>
    <xf numFmtId="0" fontId="12" fillId="37" borderId="43" xfId="52" applyFont="1" applyFill="1" applyBorder="1" applyAlignment="1">
      <alignment horizontal="center"/>
      <protection/>
    </xf>
    <xf numFmtId="0" fontId="16" fillId="0" borderId="65" xfId="0" applyFont="1" applyBorder="1" applyAlignment="1">
      <alignment horizontal="center"/>
    </xf>
    <xf numFmtId="0" fontId="39" fillId="0" borderId="32" xfId="0" applyNumberFormat="1" applyFont="1" applyFill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39" fillId="0" borderId="10" xfId="0" applyNumberFormat="1" applyFont="1" applyFill="1" applyBorder="1" applyAlignment="1">
      <alignment horizontal="center"/>
    </xf>
    <xf numFmtId="0" fontId="16" fillId="33" borderId="58" xfId="0" applyFont="1" applyFill="1" applyBorder="1" applyAlignment="1" applyProtection="1">
      <alignment horizontal="center" vertical="center"/>
      <protection locked="0"/>
    </xf>
    <xf numFmtId="0" fontId="16" fillId="33" borderId="65" xfId="0" applyFont="1" applyFill="1" applyBorder="1" applyAlignment="1">
      <alignment horizontal="center"/>
    </xf>
    <xf numFmtId="0" fontId="16" fillId="33" borderId="54" xfId="0" applyFont="1" applyFill="1" applyBorder="1" applyAlignment="1">
      <alignment horizontal="center"/>
    </xf>
    <xf numFmtId="0" fontId="16" fillId="33" borderId="54" xfId="0" applyFont="1" applyFill="1" applyBorder="1" applyAlignment="1" applyProtection="1">
      <alignment horizontal="center" vertical="center"/>
      <protection locked="0"/>
    </xf>
    <xf numFmtId="181" fontId="16" fillId="33" borderId="60" xfId="0" applyNumberFormat="1" applyFont="1" applyFill="1" applyBorder="1" applyAlignment="1" applyProtection="1">
      <alignment horizontal="center" vertical="center"/>
      <protection locked="0"/>
    </xf>
    <xf numFmtId="0" fontId="16" fillId="33" borderId="65" xfId="52" applyFont="1" applyFill="1" applyBorder="1" applyAlignment="1">
      <alignment horizontal="center"/>
      <protection/>
    </xf>
    <xf numFmtId="0" fontId="16" fillId="33" borderId="54" xfId="52" applyFont="1" applyFill="1" applyBorder="1" applyAlignment="1">
      <alignment horizontal="center"/>
      <protection/>
    </xf>
    <xf numFmtId="0" fontId="16" fillId="33" borderId="58" xfId="52" applyFont="1" applyFill="1" applyBorder="1" applyAlignment="1" applyProtection="1">
      <alignment horizontal="center" vertical="center"/>
      <protection locked="0"/>
    </xf>
    <xf numFmtId="0" fontId="16" fillId="0" borderId="31" xfId="52" applyFont="1" applyFill="1" applyBorder="1" applyAlignment="1">
      <alignment horizontal="center" vertical="center"/>
      <protection/>
    </xf>
    <xf numFmtId="0" fontId="16" fillId="33" borderId="58" xfId="52" applyFont="1" applyFill="1" applyBorder="1" applyAlignment="1">
      <alignment horizontal="center" vertical="center"/>
      <protection/>
    </xf>
    <xf numFmtId="0" fontId="16" fillId="39" borderId="65" xfId="52" applyFont="1" applyFill="1" applyBorder="1" applyAlignment="1">
      <alignment horizontal="center"/>
      <protection/>
    </xf>
    <xf numFmtId="0" fontId="16" fillId="39" borderId="54" xfId="52" applyFont="1" applyFill="1" applyBorder="1" applyAlignment="1">
      <alignment horizontal="center"/>
      <protection/>
    </xf>
    <xf numFmtId="0" fontId="17" fillId="37" borderId="79" xfId="0" applyNumberFormat="1" applyFont="1" applyFill="1" applyBorder="1" applyAlignment="1" applyProtection="1">
      <alignment horizontal="center" vertical="center"/>
      <protection/>
    </xf>
    <xf numFmtId="181" fontId="16" fillId="33" borderId="53" xfId="0" applyNumberFormat="1" applyFont="1" applyFill="1" applyBorder="1" applyAlignment="1" applyProtection="1">
      <alignment horizontal="center" vertical="center"/>
      <protection locked="0"/>
    </xf>
    <xf numFmtId="0" fontId="16" fillId="33" borderId="54" xfId="0" applyFont="1" applyFill="1" applyBorder="1" applyAlignment="1" applyProtection="1">
      <alignment horizontal="center" vertical="center"/>
      <protection/>
    </xf>
    <xf numFmtId="181" fontId="16" fillId="33" borderId="54" xfId="0" applyNumberFormat="1" applyFont="1" applyFill="1" applyBorder="1" applyAlignment="1" applyProtection="1">
      <alignment horizontal="center" vertical="center"/>
      <protection/>
    </xf>
    <xf numFmtId="0" fontId="16" fillId="0" borderId="54" xfId="0" applyFont="1" applyFill="1" applyBorder="1" applyAlignment="1" applyProtection="1">
      <alignment horizontal="center" vertical="center"/>
      <protection/>
    </xf>
    <xf numFmtId="181" fontId="16" fillId="0" borderId="54" xfId="0" applyNumberFormat="1" applyFont="1" applyFill="1" applyBorder="1" applyAlignment="1" applyProtection="1">
      <alignment horizontal="center" vertical="center"/>
      <protection locked="0"/>
    </xf>
    <xf numFmtId="182" fontId="16" fillId="0" borderId="54" xfId="0" applyNumberFormat="1" applyFont="1" applyFill="1" applyBorder="1" applyAlignment="1" applyProtection="1">
      <alignment horizontal="center" vertical="center"/>
      <protection locked="0"/>
    </xf>
    <xf numFmtId="183" fontId="16" fillId="0" borderId="54" xfId="0" applyNumberFormat="1" applyFont="1" applyFill="1" applyBorder="1" applyAlignment="1" applyProtection="1">
      <alignment horizontal="center" vertical="center"/>
      <protection locked="0"/>
    </xf>
    <xf numFmtId="0" fontId="16" fillId="0" borderId="80" xfId="0" applyFont="1" applyFill="1" applyBorder="1" applyAlignment="1">
      <alignment horizontal="center" vertical="center"/>
    </xf>
    <xf numFmtId="183" fontId="16" fillId="0" borderId="54" xfId="0" applyNumberFormat="1" applyFont="1" applyFill="1" applyBorder="1" applyAlignment="1" applyProtection="1">
      <alignment horizontal="center" vertical="center"/>
      <protection/>
    </xf>
    <xf numFmtId="0" fontId="16" fillId="0" borderId="81" xfId="0" applyNumberFormat="1" applyFont="1" applyFill="1" applyBorder="1" applyAlignment="1" applyProtection="1">
      <alignment horizontal="center" vertical="center"/>
      <protection/>
    </xf>
    <xf numFmtId="0" fontId="16" fillId="0" borderId="58" xfId="0" applyFont="1" applyFill="1" applyBorder="1" applyAlignment="1" applyProtection="1">
      <alignment horizontal="center" vertical="center"/>
      <protection/>
    </xf>
    <xf numFmtId="181" fontId="16" fillId="33" borderId="54" xfId="0" applyNumberFormat="1" applyFont="1" applyFill="1" applyBorder="1" applyAlignment="1" applyProtection="1">
      <alignment horizontal="center" vertical="center"/>
      <protection locked="0"/>
    </xf>
    <xf numFmtId="182" fontId="16" fillId="0" borderId="54" xfId="0" applyNumberFormat="1" applyFont="1" applyFill="1" applyBorder="1" applyAlignment="1" applyProtection="1">
      <alignment horizontal="center" vertical="center"/>
      <protection/>
    </xf>
    <xf numFmtId="0" fontId="16" fillId="33" borderId="11" xfId="0" applyFont="1" applyFill="1" applyBorder="1" applyAlignment="1" applyProtection="1">
      <alignment horizontal="center" vertical="center"/>
      <protection/>
    </xf>
    <xf numFmtId="181" fontId="16" fillId="33" borderId="11" xfId="0" applyNumberFormat="1" applyFont="1" applyFill="1" applyBorder="1" applyAlignment="1" applyProtection="1">
      <alignment horizontal="center" vertical="center"/>
      <protection/>
    </xf>
    <xf numFmtId="0" fontId="16" fillId="0" borderId="11" xfId="0" applyFont="1" applyFill="1" applyBorder="1" applyAlignment="1" applyProtection="1">
      <alignment horizontal="center" vertical="center"/>
      <protection/>
    </xf>
    <xf numFmtId="182" fontId="16" fillId="0" borderId="11" xfId="0" applyNumberFormat="1" applyFont="1" applyFill="1" applyBorder="1" applyAlignment="1" applyProtection="1">
      <alignment horizontal="center" vertical="center"/>
      <protection/>
    </xf>
    <xf numFmtId="183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82" xfId="0" applyFont="1" applyFill="1" applyBorder="1" applyAlignment="1" applyProtection="1">
      <alignment horizontal="center" vertical="center"/>
      <protection/>
    </xf>
    <xf numFmtId="0" fontId="17" fillId="37" borderId="0" xfId="0" applyFont="1" applyFill="1" applyBorder="1" applyAlignment="1" applyProtection="1">
      <alignment horizontal="center" vertical="center"/>
      <protection/>
    </xf>
    <xf numFmtId="0" fontId="16" fillId="37" borderId="0" xfId="0" applyFont="1" applyFill="1" applyBorder="1" applyAlignment="1" applyProtection="1">
      <alignment horizontal="center" vertical="center"/>
      <protection/>
    </xf>
    <xf numFmtId="182" fontId="16" fillId="37" borderId="0" xfId="0" applyNumberFormat="1" applyFont="1" applyFill="1" applyBorder="1" applyAlignment="1" applyProtection="1">
      <alignment horizontal="center" vertical="center"/>
      <protection/>
    </xf>
    <xf numFmtId="183" fontId="16" fillId="37" borderId="0" xfId="0" applyNumberFormat="1" applyFont="1" applyFill="1" applyBorder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horizontal="center" vertical="center"/>
      <protection/>
    </xf>
    <xf numFmtId="0" fontId="16" fillId="33" borderId="64" xfId="0" applyFont="1" applyFill="1" applyBorder="1" applyAlignment="1" applyProtection="1">
      <alignment horizontal="center" vertical="center"/>
      <protection locked="0"/>
    </xf>
    <xf numFmtId="0" fontId="16" fillId="33" borderId="59" xfId="0" applyFont="1" applyFill="1" applyBorder="1" applyAlignment="1" applyProtection="1">
      <alignment horizontal="center" vertical="center"/>
      <protection locked="0"/>
    </xf>
    <xf numFmtId="181" fontId="16" fillId="33" borderId="59" xfId="0" applyNumberFormat="1" applyFont="1" applyFill="1" applyBorder="1" applyAlignment="1" applyProtection="1">
      <alignment horizontal="center" vertical="center"/>
      <protection locked="0"/>
    </xf>
    <xf numFmtId="0" fontId="16" fillId="33" borderId="59" xfId="0" applyFont="1" applyFill="1" applyBorder="1" applyAlignment="1" applyProtection="1">
      <alignment horizontal="center" vertical="center"/>
      <protection/>
    </xf>
    <xf numFmtId="181" fontId="16" fillId="33" borderId="59" xfId="0" applyNumberFormat="1" applyFont="1" applyFill="1" applyBorder="1" applyAlignment="1" applyProtection="1">
      <alignment horizontal="center" vertical="center"/>
      <protection/>
    </xf>
    <xf numFmtId="0" fontId="16" fillId="0" borderId="59" xfId="0" applyFont="1" applyFill="1" applyBorder="1" applyAlignment="1" applyProtection="1">
      <alignment horizontal="center" vertical="center"/>
      <protection/>
    </xf>
    <xf numFmtId="181" fontId="16" fillId="0" borderId="59" xfId="0" applyNumberFormat="1" applyFont="1" applyFill="1" applyBorder="1" applyAlignment="1" applyProtection="1">
      <alignment horizontal="center" vertical="center"/>
      <protection locked="0"/>
    </xf>
    <xf numFmtId="182" fontId="16" fillId="0" borderId="59" xfId="0" applyNumberFormat="1" applyFont="1" applyFill="1" applyBorder="1" applyAlignment="1" applyProtection="1">
      <alignment horizontal="center" vertical="center"/>
      <protection/>
    </xf>
    <xf numFmtId="182" fontId="16" fillId="0" borderId="59" xfId="0" applyNumberFormat="1" applyFont="1" applyFill="1" applyBorder="1" applyAlignment="1" applyProtection="1">
      <alignment horizontal="center" vertical="center"/>
      <protection locked="0"/>
    </xf>
    <xf numFmtId="183" fontId="16" fillId="0" borderId="59" xfId="0" applyNumberFormat="1" applyFont="1" applyFill="1" applyBorder="1" applyAlignment="1" applyProtection="1">
      <alignment horizontal="center" vertical="center"/>
      <protection locked="0"/>
    </xf>
    <xf numFmtId="183" fontId="16" fillId="0" borderId="59" xfId="0" applyNumberFormat="1" applyFont="1" applyFill="1" applyBorder="1" applyAlignment="1" applyProtection="1">
      <alignment horizontal="center" vertical="center"/>
      <protection/>
    </xf>
    <xf numFmtId="0" fontId="16" fillId="0" borderId="59" xfId="0" applyNumberFormat="1" applyFont="1" applyFill="1" applyBorder="1" applyAlignment="1" applyProtection="1">
      <alignment horizontal="center" vertical="center"/>
      <protection/>
    </xf>
    <xf numFmtId="0" fontId="16" fillId="0" borderId="74" xfId="0" applyFont="1" applyFill="1" applyBorder="1" applyAlignment="1" applyProtection="1">
      <alignment horizontal="center" vertical="center"/>
      <protection/>
    </xf>
    <xf numFmtId="0" fontId="16" fillId="33" borderId="65" xfId="0" applyFont="1" applyFill="1" applyBorder="1" applyAlignment="1" applyProtection="1">
      <alignment horizontal="center" vertical="center"/>
      <protection locked="0"/>
    </xf>
    <xf numFmtId="0" fontId="16" fillId="33" borderId="54" xfId="0" applyFont="1" applyFill="1" applyBorder="1" applyAlignment="1" applyProtection="1">
      <alignment horizontal="center" vertical="center"/>
      <protection locked="0"/>
    </xf>
    <xf numFmtId="0" fontId="16" fillId="0" borderId="54" xfId="52" applyFont="1" applyFill="1" applyBorder="1" applyAlignment="1" applyProtection="1">
      <alignment horizontal="center" vertical="center"/>
      <protection locked="0"/>
    </xf>
    <xf numFmtId="0" fontId="16" fillId="0" borderId="54" xfId="0" applyNumberFormat="1" applyFont="1" applyFill="1" applyBorder="1" applyAlignment="1" applyProtection="1">
      <alignment horizontal="center" vertical="center"/>
      <protection/>
    </xf>
    <xf numFmtId="181" fontId="16" fillId="37" borderId="48" xfId="0" applyNumberFormat="1" applyFont="1" applyFill="1" applyBorder="1" applyAlignment="1" applyProtection="1">
      <alignment horizontal="center" vertical="center"/>
      <protection/>
    </xf>
    <xf numFmtId="0" fontId="16" fillId="37" borderId="78" xfId="0" applyFont="1" applyFill="1" applyBorder="1" applyAlignment="1" applyProtection="1">
      <alignment horizontal="center" vertical="center"/>
      <protection/>
    </xf>
    <xf numFmtId="182" fontId="16" fillId="37" borderId="48" xfId="0" applyNumberFormat="1" applyFont="1" applyFill="1" applyBorder="1" applyAlignment="1" applyProtection="1">
      <alignment horizontal="center" vertical="center"/>
      <protection/>
    </xf>
    <xf numFmtId="183" fontId="16" fillId="37" borderId="48" xfId="0" applyNumberFormat="1" applyFont="1" applyFill="1" applyBorder="1" applyAlignment="1" applyProtection="1">
      <alignment horizontal="center" vertical="center"/>
      <protection/>
    </xf>
    <xf numFmtId="0" fontId="17" fillId="37" borderId="83" xfId="0" applyNumberFormat="1" applyFont="1" applyFill="1" applyBorder="1" applyAlignment="1" applyProtection="1">
      <alignment horizontal="center" vertical="center"/>
      <protection/>
    </xf>
    <xf numFmtId="0" fontId="17" fillId="37" borderId="52" xfId="0" applyNumberFormat="1" applyFont="1" applyFill="1" applyBorder="1" applyAlignment="1" applyProtection="1">
      <alignment horizontal="center" vertical="center"/>
      <protection/>
    </xf>
    <xf numFmtId="0" fontId="17" fillId="37" borderId="83" xfId="0" applyFont="1" applyFill="1" applyBorder="1" applyAlignment="1" applyProtection="1">
      <alignment horizontal="center" vertical="center"/>
      <protection/>
    </xf>
    <xf numFmtId="0" fontId="17" fillId="37" borderId="52" xfId="0" applyFont="1" applyFill="1" applyBorder="1" applyAlignment="1" applyProtection="1">
      <alignment horizontal="center" vertical="center"/>
      <protection/>
    </xf>
    <xf numFmtId="181" fontId="16" fillId="37" borderId="77" xfId="0" applyNumberFormat="1" applyFont="1" applyFill="1" applyBorder="1" applyAlignment="1" applyProtection="1">
      <alignment horizontal="center" vertical="center"/>
      <protection/>
    </xf>
    <xf numFmtId="0" fontId="16" fillId="37" borderId="84" xfId="0" applyFont="1" applyFill="1" applyBorder="1" applyAlignment="1" applyProtection="1">
      <alignment horizontal="center" vertical="center"/>
      <protection/>
    </xf>
    <xf numFmtId="0" fontId="16" fillId="37" borderId="85" xfId="0" applyFont="1" applyFill="1" applyBorder="1" applyAlignment="1" applyProtection="1">
      <alignment horizontal="center" vertical="center"/>
      <protection/>
    </xf>
    <xf numFmtId="181" fontId="16" fillId="37" borderId="85" xfId="0" applyNumberFormat="1" applyFont="1" applyFill="1" applyBorder="1" applyAlignment="1" applyProtection="1">
      <alignment horizontal="center" vertical="center"/>
      <protection/>
    </xf>
    <xf numFmtId="182" fontId="16" fillId="37" borderId="86" xfId="0" applyNumberFormat="1" applyFont="1" applyFill="1" applyBorder="1" applyAlignment="1" applyProtection="1">
      <alignment horizontal="center" vertical="center"/>
      <protection/>
    </xf>
    <xf numFmtId="183" fontId="16" fillId="37" borderId="86" xfId="0" applyNumberFormat="1" applyFont="1" applyFill="1" applyBorder="1" applyAlignment="1" applyProtection="1">
      <alignment horizontal="center" vertical="center"/>
      <protection/>
    </xf>
    <xf numFmtId="183" fontId="16" fillId="37" borderId="87" xfId="0" applyNumberFormat="1" applyFont="1" applyFill="1" applyBorder="1" applyAlignment="1" applyProtection="1">
      <alignment horizontal="center" vertical="center"/>
      <protection/>
    </xf>
    <xf numFmtId="0" fontId="16" fillId="37" borderId="80" xfId="0" applyFont="1" applyFill="1" applyBorder="1" applyAlignment="1" applyProtection="1">
      <alignment horizontal="center" vertical="center"/>
      <protection/>
    </xf>
    <xf numFmtId="183" fontId="16" fillId="37" borderId="80" xfId="0" applyNumberFormat="1" applyFont="1" applyFill="1" applyBorder="1" applyAlignment="1" applyProtection="1">
      <alignment horizontal="center" vertical="center"/>
      <protection/>
    </xf>
    <xf numFmtId="0" fontId="17" fillId="37" borderId="81" xfId="0" applyNumberFormat="1" applyFont="1" applyFill="1" applyBorder="1" applyAlignment="1" applyProtection="1">
      <alignment horizontal="center" vertical="center"/>
      <protection/>
    </xf>
    <xf numFmtId="0" fontId="17" fillId="37" borderId="88" xfId="0" applyFont="1" applyFill="1" applyBorder="1" applyAlignment="1" applyProtection="1">
      <alignment horizontal="center" vertical="center"/>
      <protection/>
    </xf>
    <xf numFmtId="0" fontId="16" fillId="33" borderId="89" xfId="52" applyFont="1" applyFill="1" applyBorder="1" applyAlignment="1" applyProtection="1">
      <alignment horizontal="center" vertical="center"/>
      <protection locked="0"/>
    </xf>
    <xf numFmtId="0" fontId="16" fillId="33" borderId="11" xfId="52" applyFont="1" applyFill="1" applyBorder="1" applyAlignment="1" applyProtection="1">
      <alignment horizontal="center" vertical="center"/>
      <protection locked="0"/>
    </xf>
    <xf numFmtId="0" fontId="16" fillId="33" borderId="82" xfId="0" applyFont="1" applyFill="1" applyBorder="1" applyAlignment="1" applyProtection="1">
      <alignment horizontal="center" vertical="center"/>
      <protection locked="0"/>
    </xf>
    <xf numFmtId="181" fontId="16" fillId="33" borderId="13" xfId="0" applyNumberFormat="1" applyFont="1" applyFill="1" applyBorder="1" applyAlignment="1" applyProtection="1">
      <alignment horizontal="center" vertical="center"/>
      <protection locked="0"/>
    </xf>
    <xf numFmtId="0" fontId="16" fillId="33" borderId="31" xfId="52" applyFont="1" applyFill="1" applyBorder="1" applyAlignment="1" applyProtection="1">
      <alignment horizontal="center" vertical="center"/>
      <protection locked="0"/>
    </xf>
    <xf numFmtId="0" fontId="16" fillId="33" borderId="31" xfId="52" applyFont="1" applyFill="1" applyBorder="1" applyAlignment="1">
      <alignment horizontal="center"/>
      <protection/>
    </xf>
    <xf numFmtId="0" fontId="16" fillId="33" borderId="58" xfId="0" applyFont="1" applyFill="1" applyBorder="1" applyAlignment="1" applyProtection="1">
      <alignment horizontal="center" vertical="center"/>
      <protection locked="0"/>
    </xf>
    <xf numFmtId="0" fontId="16" fillId="39" borderId="89" xfId="52" applyFont="1" applyFill="1" applyBorder="1" applyAlignment="1">
      <alignment horizontal="center"/>
      <protection/>
    </xf>
    <xf numFmtId="0" fontId="16" fillId="39" borderId="11" xfId="52" applyFont="1" applyFill="1" applyBorder="1" applyAlignment="1">
      <alignment horizontal="center"/>
      <protection/>
    </xf>
    <xf numFmtId="0" fontId="16" fillId="33" borderId="82" xfId="52" applyFont="1" applyFill="1" applyBorder="1" applyAlignment="1">
      <alignment horizontal="center" vertical="center"/>
      <protection/>
    </xf>
    <xf numFmtId="181" fontId="1" fillId="35" borderId="53" xfId="52" applyNumberFormat="1" applyFont="1" applyFill="1" applyBorder="1" applyAlignment="1" applyProtection="1">
      <alignment horizontal="center" vertical="center"/>
      <protection locked="0"/>
    </xf>
    <xf numFmtId="0" fontId="1" fillId="33" borderId="80" xfId="0" applyFont="1" applyFill="1" applyBorder="1" applyAlignment="1">
      <alignment horizontal="center" vertical="center"/>
    </xf>
    <xf numFmtId="181" fontId="1" fillId="35" borderId="54" xfId="52" applyNumberFormat="1" applyFont="1" applyFill="1" applyBorder="1" applyAlignment="1" applyProtection="1">
      <alignment horizontal="center" vertical="center"/>
      <protection locked="0"/>
    </xf>
    <xf numFmtId="0" fontId="1" fillId="35" borderId="54" xfId="52" applyFont="1" applyFill="1" applyBorder="1" applyAlignment="1" applyProtection="1">
      <alignment horizontal="center" vertical="center"/>
      <protection/>
    </xf>
    <xf numFmtId="182" fontId="1" fillId="33" borderId="54" xfId="0" applyNumberFormat="1" applyFont="1" applyFill="1" applyBorder="1" applyAlignment="1">
      <alignment horizontal="center"/>
    </xf>
    <xf numFmtId="0" fontId="1" fillId="0" borderId="54" xfId="52" applyFont="1" applyFill="1" applyBorder="1" applyAlignment="1" applyProtection="1">
      <alignment horizontal="center" vertical="center"/>
      <protection/>
    </xf>
    <xf numFmtId="183" fontId="1" fillId="0" borderId="54" xfId="52" applyNumberFormat="1" applyFont="1" applyBorder="1" applyAlignment="1">
      <alignment horizontal="center"/>
      <protection/>
    </xf>
    <xf numFmtId="183" fontId="1" fillId="0" borderId="54" xfId="52" applyNumberFormat="1" applyFont="1" applyFill="1" applyBorder="1" applyAlignment="1" applyProtection="1">
      <alignment horizontal="center" vertical="center"/>
      <protection locked="0"/>
    </xf>
    <xf numFmtId="0" fontId="1" fillId="33" borderId="54" xfId="0" applyFont="1" applyFill="1" applyBorder="1" applyAlignment="1">
      <alignment horizontal="center" vertical="center"/>
    </xf>
    <xf numFmtId="0" fontId="1" fillId="33" borderId="54" xfId="52" applyFont="1" applyFill="1" applyBorder="1" applyAlignment="1" applyProtection="1">
      <alignment horizontal="center" vertical="center"/>
      <protection/>
    </xf>
    <xf numFmtId="0" fontId="16" fillId="33" borderId="52" xfId="0" applyNumberFormat="1" applyFont="1" applyFill="1" applyBorder="1" applyAlignment="1" applyProtection="1">
      <alignment horizontal="center" vertical="center"/>
      <protection/>
    </xf>
    <xf numFmtId="0" fontId="1" fillId="0" borderId="88" xfId="52" applyFont="1" applyFill="1" applyBorder="1" applyAlignment="1">
      <alignment horizontal="center" vertical="center"/>
      <protection/>
    </xf>
    <xf numFmtId="0" fontId="1" fillId="0" borderId="52" xfId="52" applyFont="1" applyFill="1" applyBorder="1" applyAlignment="1" applyProtection="1">
      <alignment horizontal="center" vertical="center"/>
      <protection/>
    </xf>
    <xf numFmtId="0" fontId="16" fillId="33" borderId="65" xfId="0" applyFont="1" applyFill="1" applyBorder="1" applyAlignment="1" applyProtection="1">
      <alignment horizontal="center" vertical="center"/>
      <protection locked="0"/>
    </xf>
    <xf numFmtId="0" fontId="16" fillId="0" borderId="58" xfId="52" applyFont="1" applyFill="1" applyBorder="1" applyAlignment="1" applyProtection="1">
      <alignment horizontal="center" vertical="center"/>
      <protection locked="0"/>
    </xf>
    <xf numFmtId="0" fontId="9" fillId="37" borderId="62" xfId="52" applyFont="1" applyFill="1" applyBorder="1" applyAlignment="1">
      <alignment horizontal="center"/>
      <protection/>
    </xf>
    <xf numFmtId="0" fontId="9" fillId="37" borderId="63" xfId="52" applyFont="1" applyFill="1" applyBorder="1" applyAlignment="1" applyProtection="1">
      <alignment horizontal="center"/>
      <protection locked="0"/>
    </xf>
    <xf numFmtId="0" fontId="9" fillId="37" borderId="40" xfId="52" applyFont="1" applyFill="1" applyBorder="1" applyAlignment="1" applyProtection="1">
      <alignment horizontal="center"/>
      <protection locked="0"/>
    </xf>
    <xf numFmtId="0" fontId="9" fillId="0" borderId="64" xfId="52" applyFont="1" applyFill="1" applyBorder="1" applyAlignment="1">
      <alignment horizontal="center"/>
      <protection/>
    </xf>
    <xf numFmtId="0" fontId="9" fillId="33" borderId="59" xfId="52" applyFont="1" applyFill="1" applyBorder="1" applyAlignment="1">
      <alignment horizontal="center"/>
      <protection/>
    </xf>
    <xf numFmtId="0" fontId="9" fillId="37" borderId="59" xfId="52" applyFont="1" applyFill="1" applyBorder="1" applyAlignment="1">
      <alignment horizontal="center"/>
      <protection/>
    </xf>
    <xf numFmtId="0" fontId="9" fillId="0" borderId="90" xfId="52" applyFont="1" applyFill="1" applyBorder="1" applyAlignment="1">
      <alignment horizontal="center"/>
      <protection/>
    </xf>
    <xf numFmtId="0" fontId="9" fillId="33" borderId="23" xfId="52" applyFont="1" applyFill="1" applyBorder="1" applyAlignment="1">
      <alignment horizontal="center"/>
      <protection/>
    </xf>
    <xf numFmtId="0" fontId="9" fillId="37" borderId="23" xfId="52" applyFont="1" applyFill="1" applyBorder="1" applyAlignment="1">
      <alignment horizontal="center"/>
      <protection/>
    </xf>
    <xf numFmtId="0" fontId="20" fillId="0" borderId="10" xfId="52" applyFont="1" applyFill="1" applyBorder="1" applyAlignment="1">
      <alignment horizontal="center"/>
      <protection/>
    </xf>
    <xf numFmtId="0" fontId="20" fillId="0" borderId="10" xfId="52" applyFont="1" applyFill="1" applyBorder="1">
      <alignment/>
      <protection/>
    </xf>
    <xf numFmtId="0" fontId="20" fillId="37" borderId="10" xfId="52" applyFont="1" applyFill="1" applyBorder="1">
      <alignment/>
      <protection/>
    </xf>
    <xf numFmtId="0" fontId="8" fillId="0" borderId="0" xfId="52" applyFont="1" applyFill="1" applyBorder="1" applyAlignment="1" applyProtection="1">
      <alignment horizontal="center" vertical="center"/>
      <protection/>
    </xf>
    <xf numFmtId="185" fontId="13" fillId="0" borderId="77" xfId="52" applyNumberFormat="1" applyFont="1" applyFill="1" applyBorder="1" applyAlignment="1">
      <alignment horizontal="center" vertical="center"/>
      <protection/>
    </xf>
    <xf numFmtId="0" fontId="17" fillId="42" borderId="64" xfId="52" applyFont="1" applyFill="1" applyBorder="1" applyAlignment="1">
      <alignment horizontal="center" vertical="center"/>
      <protection/>
    </xf>
    <xf numFmtId="0" fontId="17" fillId="42" borderId="65" xfId="52" applyFont="1" applyFill="1" applyBorder="1" applyAlignment="1">
      <alignment horizontal="center" vertical="center"/>
      <protection/>
    </xf>
    <xf numFmtId="0" fontId="17" fillId="42" borderId="59" xfId="52" applyFont="1" applyFill="1" applyBorder="1" applyAlignment="1">
      <alignment horizontal="center" vertical="center"/>
      <protection/>
    </xf>
    <xf numFmtId="0" fontId="17" fillId="42" borderId="54" xfId="52" applyFont="1" applyFill="1" applyBorder="1" applyAlignment="1">
      <alignment horizontal="center" vertical="center"/>
      <protection/>
    </xf>
    <xf numFmtId="0" fontId="4" fillId="42" borderId="74" xfId="52" applyFont="1" applyFill="1" applyBorder="1" applyAlignment="1">
      <alignment horizontal="center" vertical="center"/>
      <protection/>
    </xf>
    <xf numFmtId="0" fontId="4" fillId="42" borderId="58" xfId="52" applyFont="1" applyFill="1" applyBorder="1" applyAlignment="1">
      <alignment horizontal="center" vertical="center"/>
      <protection/>
    </xf>
    <xf numFmtId="0" fontId="4" fillId="42" borderId="91" xfId="52" applyFont="1" applyFill="1" applyBorder="1" applyAlignment="1">
      <alignment horizontal="center" vertical="center"/>
      <protection/>
    </xf>
    <xf numFmtId="0" fontId="4" fillId="42" borderId="59" xfId="52" applyFont="1" applyFill="1" applyBorder="1" applyAlignment="1">
      <alignment horizontal="center" vertical="center"/>
      <protection/>
    </xf>
    <xf numFmtId="0" fontId="4" fillId="42" borderId="73" xfId="52" applyFont="1" applyFill="1" applyBorder="1" applyAlignment="1" applyProtection="1">
      <alignment horizontal="center" vertical="center"/>
      <protection/>
    </xf>
    <xf numFmtId="0" fontId="4" fillId="42" borderId="88" xfId="52" applyFont="1" applyFill="1" applyBorder="1" applyAlignment="1" applyProtection="1">
      <alignment horizontal="center" vertical="center"/>
      <protection/>
    </xf>
    <xf numFmtId="0" fontId="4" fillId="37" borderId="74" xfId="52" applyFont="1" applyFill="1" applyBorder="1" applyAlignment="1" applyProtection="1">
      <alignment horizontal="center" vertical="center"/>
      <protection/>
    </xf>
    <xf numFmtId="0" fontId="4" fillId="37" borderId="58" xfId="52" applyFont="1" applyFill="1" applyBorder="1" applyAlignment="1" applyProtection="1">
      <alignment horizontal="center" vertical="center"/>
      <protection/>
    </xf>
    <xf numFmtId="0" fontId="4" fillId="37" borderId="59" xfId="52" applyFont="1" applyFill="1" applyBorder="1" applyAlignment="1" applyProtection="1">
      <alignment horizontal="center" vertical="center"/>
      <protection/>
    </xf>
    <xf numFmtId="0" fontId="4" fillId="37" borderId="54" xfId="52" applyFont="1" applyFill="1" applyBorder="1" applyAlignment="1" applyProtection="1">
      <alignment horizontal="center" vertical="center"/>
      <protection/>
    </xf>
    <xf numFmtId="0" fontId="4" fillId="42" borderId="92" xfId="52" applyFont="1" applyFill="1" applyBorder="1" applyAlignment="1" applyProtection="1">
      <alignment horizontal="center" vertical="center"/>
      <protection/>
    </xf>
    <xf numFmtId="0" fontId="4" fillId="42" borderId="93" xfId="52" applyFont="1" applyFill="1" applyBorder="1" applyAlignment="1" applyProtection="1">
      <alignment horizontal="center" vertical="center"/>
      <protection/>
    </xf>
    <xf numFmtId="0" fontId="17" fillId="42" borderId="83" xfId="52" applyFont="1" applyFill="1" applyBorder="1" applyAlignment="1" applyProtection="1">
      <alignment horizontal="center" vertical="center"/>
      <protection/>
    </xf>
    <xf numFmtId="0" fontId="17" fillId="42" borderId="52" xfId="52" applyFont="1" applyFill="1" applyBorder="1" applyAlignment="1" applyProtection="1">
      <alignment horizontal="center" vertical="center"/>
      <protection/>
    </xf>
    <xf numFmtId="0" fontId="17" fillId="42" borderId="66" xfId="52" applyFont="1" applyFill="1" applyBorder="1" applyAlignment="1" applyProtection="1">
      <alignment horizontal="center" vertical="center"/>
      <protection/>
    </xf>
    <xf numFmtId="0" fontId="17" fillId="42" borderId="0" xfId="52" applyFont="1" applyFill="1" applyBorder="1" applyAlignment="1" applyProtection="1">
      <alignment horizontal="center" vertical="center"/>
      <protection/>
    </xf>
    <xf numFmtId="185" fontId="13" fillId="0" borderId="0" xfId="52" applyNumberFormat="1" applyFont="1" applyFill="1" applyBorder="1" applyAlignment="1">
      <alignment horizontal="center" vertical="center"/>
      <protection/>
    </xf>
    <xf numFmtId="0" fontId="17" fillId="34" borderId="62" xfId="52" applyFont="1" applyFill="1" applyBorder="1" applyAlignment="1" applyProtection="1">
      <alignment horizontal="center" vertical="center"/>
      <protection/>
    </xf>
    <xf numFmtId="0" fontId="17" fillId="34" borderId="94" xfId="52" applyFont="1" applyFill="1" applyBorder="1" applyAlignment="1" applyProtection="1">
      <alignment horizontal="center" vertical="center"/>
      <protection/>
    </xf>
    <xf numFmtId="0" fontId="17" fillId="34" borderId="63" xfId="52" applyFont="1" applyFill="1" applyBorder="1" applyAlignment="1" applyProtection="1">
      <alignment horizontal="center" vertical="center"/>
      <protection/>
    </xf>
    <xf numFmtId="0" fontId="17" fillId="34" borderId="95" xfId="52" applyFont="1" applyFill="1" applyBorder="1" applyAlignment="1" applyProtection="1">
      <alignment horizontal="center" vertical="center"/>
      <protection/>
    </xf>
    <xf numFmtId="0" fontId="17" fillId="34" borderId="96" xfId="52" applyFont="1" applyFill="1" applyBorder="1" applyAlignment="1" applyProtection="1">
      <alignment horizontal="center" vertical="center"/>
      <protection/>
    </xf>
    <xf numFmtId="0" fontId="17" fillId="34" borderId="97" xfId="52" applyFont="1" applyFill="1" applyBorder="1" applyAlignment="1" applyProtection="1">
      <alignment horizontal="center" vertical="center"/>
      <protection/>
    </xf>
    <xf numFmtId="0" fontId="2" fillId="42" borderId="62" xfId="52" applyFont="1" applyFill="1" applyBorder="1" applyAlignment="1" applyProtection="1">
      <alignment horizontal="center" vertical="center"/>
      <protection/>
    </xf>
    <xf numFmtId="0" fontId="2" fillId="42" borderId="94" xfId="52" applyFont="1" applyFill="1" applyBorder="1" applyAlignment="1" applyProtection="1">
      <alignment horizontal="center" vertical="center"/>
      <protection/>
    </xf>
    <xf numFmtId="0" fontId="2" fillId="42" borderId="63" xfId="52" applyFont="1" applyFill="1" applyBorder="1" applyAlignment="1" applyProtection="1">
      <alignment horizontal="center" vertical="center"/>
      <protection/>
    </xf>
    <xf numFmtId="0" fontId="2" fillId="42" borderId="95" xfId="52" applyFont="1" applyFill="1" applyBorder="1" applyAlignment="1" applyProtection="1">
      <alignment horizontal="center" vertical="center"/>
      <protection/>
    </xf>
    <xf numFmtId="0" fontId="2" fillId="42" borderId="40" xfId="52" applyFont="1" applyFill="1" applyBorder="1" applyAlignment="1" applyProtection="1">
      <alignment horizontal="center" vertical="center"/>
      <protection/>
    </xf>
    <xf numFmtId="0" fontId="2" fillId="42" borderId="98" xfId="52" applyFont="1" applyFill="1" applyBorder="1" applyAlignment="1" applyProtection="1">
      <alignment horizontal="center" vertical="center"/>
      <protection/>
    </xf>
    <xf numFmtId="0" fontId="17" fillId="42" borderId="62" xfId="52" applyFont="1" applyFill="1" applyBorder="1" applyAlignment="1">
      <alignment horizontal="center" vertical="center"/>
      <protection/>
    </xf>
    <xf numFmtId="0" fontId="17" fillId="42" borderId="94" xfId="52" applyFont="1" applyFill="1" applyBorder="1" applyAlignment="1">
      <alignment horizontal="center" vertical="center"/>
      <protection/>
    </xf>
    <xf numFmtId="0" fontId="17" fillId="42" borderId="63" xfId="52" applyFont="1" applyFill="1" applyBorder="1" applyAlignment="1">
      <alignment horizontal="center" vertical="center"/>
      <protection/>
    </xf>
    <xf numFmtId="0" fontId="17" fillId="42" borderId="95" xfId="52" applyFont="1" applyFill="1" applyBorder="1" applyAlignment="1">
      <alignment horizontal="center" vertical="center"/>
      <protection/>
    </xf>
    <xf numFmtId="0" fontId="17" fillId="42" borderId="67" xfId="52" applyFont="1" applyFill="1" applyBorder="1" applyAlignment="1">
      <alignment horizontal="center" vertical="center"/>
      <protection/>
    </xf>
    <xf numFmtId="0" fontId="17" fillId="42" borderId="99" xfId="52" applyFont="1" applyFill="1" applyBorder="1" applyAlignment="1">
      <alignment horizontal="center" vertical="center"/>
      <protection/>
    </xf>
    <xf numFmtId="0" fontId="0" fillId="0" borderId="7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4" xfId="0" applyBorder="1" applyAlignment="1">
      <alignment/>
    </xf>
    <xf numFmtId="0" fontId="0" fillId="0" borderId="59" xfId="0" applyBorder="1" applyAlignment="1">
      <alignment/>
    </xf>
    <xf numFmtId="0" fontId="0" fillId="0" borderId="74" xfId="0" applyBorder="1" applyAlignment="1">
      <alignment/>
    </xf>
    <xf numFmtId="0" fontId="0" fillId="0" borderId="32" xfId="0" applyBorder="1" applyAlignment="1">
      <alignment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0" fillId="0" borderId="65" xfId="0" applyBorder="1" applyAlignment="1">
      <alignment/>
    </xf>
    <xf numFmtId="0" fontId="0" fillId="0" borderId="54" xfId="0" applyBorder="1" applyAlignment="1">
      <alignment/>
    </xf>
    <xf numFmtId="0" fontId="0" fillId="0" borderId="58" xfId="0" applyBorder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oussins et Poussines" xfId="53"/>
    <cellStyle name="Normal_TABLE COTATIONS DRANCY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533400</xdr:colOff>
      <xdr:row>61</xdr:row>
      <xdr:rowOff>47625</xdr:rowOff>
    </xdr:from>
    <xdr:to>
      <xdr:col>8</xdr:col>
      <xdr:colOff>514350</xdr:colOff>
      <xdr:row>69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11791950"/>
          <a:ext cx="17049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sgt.org/sites/default/files/2016%20Resultats%20Guimier%20Enfants%201er%20To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8%20R&#233;sultats%20Challenge%20Rousseau%202&#232;me%20To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RY T1 J2"/>
      <sheetName val="Points T1 J2"/>
      <sheetName val="Relais T1 J2"/>
      <sheetName val="MoF T1 J2"/>
      <sheetName val="MoM T1 J2"/>
      <sheetName val="PoF T1 J2"/>
      <sheetName val="PoM T1 J2"/>
      <sheetName val="BEF T1 J2"/>
      <sheetName val="BeM T1 J2"/>
      <sheetName val="Feuil1"/>
      <sheetName val="Table Mo"/>
      <sheetName val="Table Po"/>
      <sheetName val="Table BeF"/>
      <sheetName val="Table BeM"/>
      <sheetName val="Table MiF"/>
      <sheetName val="Table MiM"/>
      <sheetName val="Table Femmes"/>
      <sheetName val="Table Hommes"/>
    </sheetNames>
    <sheetDataSet>
      <sheetData sheetId="1">
        <row r="3">
          <cell r="C3" t="str">
            <v>ABDO</v>
          </cell>
          <cell r="D3" t="str">
            <v>ACB</v>
          </cell>
          <cell r="E3" t="str">
            <v>ASGB</v>
          </cell>
          <cell r="F3" t="str">
            <v>BMSA</v>
          </cell>
          <cell r="G3" t="str">
            <v>CAR</v>
          </cell>
          <cell r="I3" t="str">
            <v>COMA</v>
          </cell>
          <cell r="J3" t="str">
            <v>CSB</v>
          </cell>
          <cell r="L3" t="str">
            <v>NLSA</v>
          </cell>
          <cell r="M3" t="str">
            <v>ESS</v>
          </cell>
          <cell r="N3" t="str">
            <v>ESV</v>
          </cell>
          <cell r="O3" t="str">
            <v>ESC XV</v>
          </cell>
          <cell r="P3" t="str">
            <v>SDUS</v>
          </cell>
          <cell r="Q3" t="str">
            <v>TAC</v>
          </cell>
          <cell r="R3" t="str">
            <v>USI</v>
          </cell>
          <cell r="S3" t="str">
            <v>USMA</v>
          </cell>
          <cell r="T3" t="str">
            <v>USOB</v>
          </cell>
          <cell r="U3" t="str">
            <v>VMA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is "/>
      <sheetName val="MoF "/>
      <sheetName val="MoM"/>
      <sheetName val="PoF 2ème Tour"/>
      <sheetName val="PoM 2ème Tour"/>
      <sheetName val="BF 2ème Tour"/>
      <sheetName val="BM 2ème Tour "/>
      <sheetName val="Feuil1"/>
      <sheetName val="Table Mo"/>
      <sheetName val="Table Po"/>
      <sheetName val="Table BeF"/>
      <sheetName val="Table BeM"/>
      <sheetName val="Table MiF"/>
      <sheetName val="Table MiM"/>
      <sheetName val="Table Femmes"/>
      <sheetName val="Table Hommes"/>
    </sheetNames>
    <sheetDataSet>
      <sheetData sheetId="8">
        <row r="1">
          <cell r="E1" t="str">
            <v>400 m</v>
          </cell>
          <cell r="F1" t="str">
            <v>PTS</v>
          </cell>
        </row>
        <row r="2">
          <cell r="E2">
            <v>0</v>
          </cell>
          <cell r="F2">
            <v>25</v>
          </cell>
        </row>
        <row r="3">
          <cell r="E3">
            <v>1120</v>
          </cell>
          <cell r="F3">
            <v>25</v>
          </cell>
        </row>
        <row r="4">
          <cell r="E4">
            <v>1140</v>
          </cell>
          <cell r="F4">
            <v>24</v>
          </cell>
        </row>
        <row r="5">
          <cell r="E5">
            <v>1160</v>
          </cell>
          <cell r="F5">
            <v>24</v>
          </cell>
        </row>
        <row r="6">
          <cell r="E6">
            <v>1180</v>
          </cell>
          <cell r="F6">
            <v>23</v>
          </cell>
        </row>
        <row r="7">
          <cell r="E7">
            <v>1200</v>
          </cell>
          <cell r="F7">
            <v>23</v>
          </cell>
        </row>
        <row r="8">
          <cell r="E8">
            <v>1220</v>
          </cell>
          <cell r="F8">
            <v>22</v>
          </cell>
        </row>
        <row r="9">
          <cell r="E9">
            <v>1240</v>
          </cell>
          <cell r="F9">
            <v>22</v>
          </cell>
        </row>
        <row r="10">
          <cell r="E10">
            <v>1260</v>
          </cell>
          <cell r="F10">
            <v>21</v>
          </cell>
        </row>
        <row r="11">
          <cell r="E11">
            <v>1280</v>
          </cell>
          <cell r="F11">
            <v>21</v>
          </cell>
        </row>
        <row r="12">
          <cell r="E12">
            <v>1300</v>
          </cell>
          <cell r="F12">
            <v>20</v>
          </cell>
        </row>
        <row r="13">
          <cell r="E13">
            <v>1320</v>
          </cell>
          <cell r="F13">
            <v>20</v>
          </cell>
        </row>
        <row r="14">
          <cell r="E14">
            <v>1340</v>
          </cell>
          <cell r="F14">
            <v>19</v>
          </cell>
        </row>
        <row r="15">
          <cell r="E15">
            <v>1360</v>
          </cell>
          <cell r="F15">
            <v>19</v>
          </cell>
        </row>
        <row r="16">
          <cell r="E16">
            <v>1380</v>
          </cell>
          <cell r="F16">
            <v>18</v>
          </cell>
        </row>
        <row r="17">
          <cell r="E17">
            <v>1400</v>
          </cell>
          <cell r="F17">
            <v>18</v>
          </cell>
        </row>
        <row r="18">
          <cell r="E18">
            <v>1420</v>
          </cell>
          <cell r="F18">
            <v>17</v>
          </cell>
        </row>
        <row r="19">
          <cell r="E19">
            <v>1440</v>
          </cell>
          <cell r="F19">
            <v>17</v>
          </cell>
        </row>
        <row r="20">
          <cell r="E20">
            <v>1460</v>
          </cell>
          <cell r="F20">
            <v>16</v>
          </cell>
        </row>
        <row r="21">
          <cell r="E21">
            <v>1480</v>
          </cell>
          <cell r="F21">
            <v>16</v>
          </cell>
        </row>
        <row r="22">
          <cell r="E22">
            <v>1500</v>
          </cell>
          <cell r="F22">
            <v>15</v>
          </cell>
        </row>
        <row r="23">
          <cell r="E23">
            <v>1520</v>
          </cell>
          <cell r="F23">
            <v>15</v>
          </cell>
        </row>
        <row r="24">
          <cell r="E24">
            <v>1540</v>
          </cell>
          <cell r="F24">
            <v>14</v>
          </cell>
        </row>
        <row r="25">
          <cell r="E25">
            <v>1560</v>
          </cell>
          <cell r="F25">
            <v>14</v>
          </cell>
        </row>
        <row r="26">
          <cell r="E26">
            <v>1580</v>
          </cell>
          <cell r="F26">
            <v>13</v>
          </cell>
        </row>
        <row r="27">
          <cell r="E27">
            <v>2000</v>
          </cell>
          <cell r="F27">
            <v>13</v>
          </cell>
        </row>
        <row r="28">
          <cell r="E28">
            <v>2020</v>
          </cell>
          <cell r="F28">
            <v>12</v>
          </cell>
        </row>
        <row r="29">
          <cell r="E29">
            <v>2040</v>
          </cell>
          <cell r="F29">
            <v>12</v>
          </cell>
        </row>
        <row r="30">
          <cell r="E30">
            <v>2060</v>
          </cell>
          <cell r="F30">
            <v>11</v>
          </cell>
        </row>
        <row r="31">
          <cell r="E31">
            <v>2080</v>
          </cell>
          <cell r="F31">
            <v>11</v>
          </cell>
        </row>
        <row r="32">
          <cell r="E32">
            <v>2100</v>
          </cell>
          <cell r="F32">
            <v>10</v>
          </cell>
        </row>
        <row r="33">
          <cell r="E33">
            <v>2120</v>
          </cell>
          <cell r="F33">
            <v>10</v>
          </cell>
        </row>
        <row r="34">
          <cell r="E34">
            <v>2140</v>
          </cell>
          <cell r="F34">
            <v>9</v>
          </cell>
        </row>
        <row r="35">
          <cell r="E35">
            <v>2160</v>
          </cell>
          <cell r="F35">
            <v>9</v>
          </cell>
        </row>
        <row r="36">
          <cell r="E36">
            <v>2180</v>
          </cell>
          <cell r="F36">
            <v>8</v>
          </cell>
        </row>
        <row r="37">
          <cell r="E37">
            <v>2200</v>
          </cell>
          <cell r="F37">
            <v>8</v>
          </cell>
        </row>
        <row r="38">
          <cell r="E38">
            <v>2220</v>
          </cell>
          <cell r="F38">
            <v>7</v>
          </cell>
        </row>
        <row r="39">
          <cell r="E39">
            <v>2240</v>
          </cell>
          <cell r="F39">
            <v>7</v>
          </cell>
        </row>
        <row r="40">
          <cell r="E40">
            <v>2260</v>
          </cell>
          <cell r="F40">
            <v>6</v>
          </cell>
        </row>
        <row r="41">
          <cell r="E41">
            <v>2280</v>
          </cell>
          <cell r="F41">
            <v>6</v>
          </cell>
        </row>
        <row r="42">
          <cell r="E42">
            <v>2300</v>
          </cell>
          <cell r="F42">
            <v>5</v>
          </cell>
        </row>
        <row r="43">
          <cell r="E43">
            <v>2320</v>
          </cell>
          <cell r="F43">
            <v>5</v>
          </cell>
        </row>
        <row r="44">
          <cell r="E44">
            <v>2340</v>
          </cell>
          <cell r="F44">
            <v>4</v>
          </cell>
        </row>
        <row r="45">
          <cell r="E45">
            <v>2360</v>
          </cell>
          <cell r="F45">
            <v>4</v>
          </cell>
        </row>
        <row r="46">
          <cell r="E46">
            <v>2380</v>
          </cell>
          <cell r="F46">
            <v>3</v>
          </cell>
        </row>
        <row r="47">
          <cell r="E47">
            <v>2400</v>
          </cell>
          <cell r="F47">
            <v>3</v>
          </cell>
        </row>
        <row r="48">
          <cell r="E48">
            <v>2420</v>
          </cell>
          <cell r="F48">
            <v>2</v>
          </cell>
        </row>
        <row r="49">
          <cell r="E49">
            <v>2440</v>
          </cell>
          <cell r="F49">
            <v>2</v>
          </cell>
        </row>
        <row r="50">
          <cell r="E50">
            <v>2460</v>
          </cell>
          <cell r="F50">
            <v>1</v>
          </cell>
        </row>
        <row r="51">
          <cell r="E51">
            <v>2480</v>
          </cell>
          <cell r="F51">
            <v>1</v>
          </cell>
        </row>
      </sheetData>
      <sheetData sheetId="10">
        <row r="1">
          <cell r="G1" t="str">
            <v>180 m H.</v>
          </cell>
          <cell r="H1" t="str">
            <v>PTS</v>
          </cell>
        </row>
        <row r="2">
          <cell r="G2">
            <v>0</v>
          </cell>
          <cell r="H2">
            <v>25</v>
          </cell>
        </row>
        <row r="3">
          <cell r="G3">
            <v>270</v>
          </cell>
          <cell r="H3">
            <v>25</v>
          </cell>
        </row>
        <row r="4">
          <cell r="G4">
            <v>275</v>
          </cell>
          <cell r="H4">
            <v>24</v>
          </cell>
        </row>
        <row r="5">
          <cell r="G5">
            <v>280</v>
          </cell>
          <cell r="H5">
            <v>24</v>
          </cell>
        </row>
        <row r="6">
          <cell r="G6">
            <v>285</v>
          </cell>
          <cell r="H6">
            <v>23</v>
          </cell>
        </row>
        <row r="7">
          <cell r="G7">
            <v>290</v>
          </cell>
          <cell r="H7">
            <v>23</v>
          </cell>
        </row>
        <row r="8">
          <cell r="G8">
            <v>295</v>
          </cell>
          <cell r="H8">
            <v>22</v>
          </cell>
        </row>
        <row r="9">
          <cell r="G9">
            <v>300</v>
          </cell>
          <cell r="H9">
            <v>22</v>
          </cell>
        </row>
        <row r="10">
          <cell r="G10">
            <v>305</v>
          </cell>
          <cell r="H10">
            <v>21</v>
          </cell>
        </row>
        <row r="11">
          <cell r="G11">
            <v>310</v>
          </cell>
          <cell r="H11">
            <v>21</v>
          </cell>
        </row>
        <row r="12">
          <cell r="G12">
            <v>315</v>
          </cell>
          <cell r="H12">
            <v>20</v>
          </cell>
        </row>
        <row r="13">
          <cell r="G13">
            <v>320</v>
          </cell>
          <cell r="H13">
            <v>20</v>
          </cell>
        </row>
        <row r="14">
          <cell r="G14">
            <v>325</v>
          </cell>
          <cell r="H14">
            <v>19</v>
          </cell>
        </row>
        <row r="15">
          <cell r="G15">
            <v>330</v>
          </cell>
          <cell r="H15">
            <v>19</v>
          </cell>
        </row>
        <row r="16">
          <cell r="G16">
            <v>335</v>
          </cell>
          <cell r="H16">
            <v>18</v>
          </cell>
        </row>
        <row r="17">
          <cell r="G17">
            <v>340</v>
          </cell>
          <cell r="H17">
            <v>18</v>
          </cell>
        </row>
        <row r="18">
          <cell r="G18">
            <v>345</v>
          </cell>
          <cell r="H18">
            <v>17</v>
          </cell>
        </row>
        <row r="19">
          <cell r="G19">
            <v>350</v>
          </cell>
          <cell r="H19">
            <v>17</v>
          </cell>
        </row>
        <row r="20">
          <cell r="G20">
            <v>355</v>
          </cell>
          <cell r="H20">
            <v>16</v>
          </cell>
        </row>
        <row r="21">
          <cell r="G21">
            <v>360</v>
          </cell>
          <cell r="H21">
            <v>16</v>
          </cell>
        </row>
        <row r="22">
          <cell r="G22">
            <v>365</v>
          </cell>
          <cell r="H22">
            <v>15</v>
          </cell>
        </row>
        <row r="23">
          <cell r="G23">
            <v>370</v>
          </cell>
          <cell r="H23">
            <v>15</v>
          </cell>
        </row>
        <row r="24">
          <cell r="G24">
            <v>375</v>
          </cell>
          <cell r="H24">
            <v>14</v>
          </cell>
        </row>
        <row r="25">
          <cell r="G25">
            <v>380</v>
          </cell>
          <cell r="H25">
            <v>14</v>
          </cell>
        </row>
        <row r="26">
          <cell r="G26">
            <v>385</v>
          </cell>
          <cell r="H26">
            <v>13</v>
          </cell>
        </row>
        <row r="27">
          <cell r="G27">
            <v>390</v>
          </cell>
          <cell r="H27">
            <v>13</v>
          </cell>
        </row>
        <row r="28">
          <cell r="G28">
            <v>395</v>
          </cell>
          <cell r="H28">
            <v>12</v>
          </cell>
        </row>
        <row r="29">
          <cell r="G29">
            <v>400</v>
          </cell>
          <cell r="H29">
            <v>12</v>
          </cell>
        </row>
        <row r="30">
          <cell r="G30">
            <v>405</v>
          </cell>
          <cell r="H30">
            <v>11</v>
          </cell>
        </row>
        <row r="31">
          <cell r="G31">
            <v>410</v>
          </cell>
          <cell r="H31">
            <v>11</v>
          </cell>
        </row>
        <row r="32">
          <cell r="G32">
            <v>415</v>
          </cell>
          <cell r="H32">
            <v>10</v>
          </cell>
        </row>
        <row r="33">
          <cell r="G33">
            <v>420</v>
          </cell>
          <cell r="H33">
            <v>10</v>
          </cell>
        </row>
        <row r="34">
          <cell r="G34">
            <v>425</v>
          </cell>
          <cell r="H34">
            <v>9</v>
          </cell>
        </row>
        <row r="35">
          <cell r="G35">
            <v>430</v>
          </cell>
          <cell r="H35">
            <v>9</v>
          </cell>
        </row>
        <row r="36">
          <cell r="G36">
            <v>435</v>
          </cell>
          <cell r="H36">
            <v>8</v>
          </cell>
        </row>
        <row r="37">
          <cell r="G37">
            <v>440</v>
          </cell>
          <cell r="H37">
            <v>8</v>
          </cell>
        </row>
        <row r="38">
          <cell r="G38">
            <v>445</v>
          </cell>
          <cell r="H38">
            <v>7</v>
          </cell>
        </row>
        <row r="39">
          <cell r="G39">
            <v>450</v>
          </cell>
          <cell r="H39">
            <v>7</v>
          </cell>
        </row>
        <row r="40">
          <cell r="G40">
            <v>455</v>
          </cell>
          <cell r="H40">
            <v>6</v>
          </cell>
        </row>
        <row r="41">
          <cell r="G41">
            <v>460</v>
          </cell>
          <cell r="H41">
            <v>6</v>
          </cell>
        </row>
        <row r="42">
          <cell r="G42">
            <v>465</v>
          </cell>
          <cell r="H42">
            <v>5</v>
          </cell>
        </row>
        <row r="43">
          <cell r="G43">
            <v>470</v>
          </cell>
          <cell r="H43">
            <v>5</v>
          </cell>
        </row>
        <row r="44">
          <cell r="G44">
            <v>475</v>
          </cell>
          <cell r="H44">
            <v>4</v>
          </cell>
        </row>
        <row r="45">
          <cell r="G45">
            <v>480</v>
          </cell>
          <cell r="H45">
            <v>4</v>
          </cell>
        </row>
        <row r="46">
          <cell r="G46">
            <v>485</v>
          </cell>
          <cell r="H46">
            <v>3</v>
          </cell>
        </row>
        <row r="47">
          <cell r="G47">
            <v>490</v>
          </cell>
          <cell r="H47">
            <v>3</v>
          </cell>
        </row>
        <row r="48">
          <cell r="G48">
            <v>495</v>
          </cell>
          <cell r="H48">
            <v>2</v>
          </cell>
        </row>
        <row r="49">
          <cell r="G49">
            <v>500</v>
          </cell>
          <cell r="H49">
            <v>2</v>
          </cell>
        </row>
        <row r="50">
          <cell r="G50">
            <v>505</v>
          </cell>
          <cell r="H50">
            <v>1</v>
          </cell>
        </row>
        <row r="51">
          <cell r="G51" t="str">
            <v>180 m H.</v>
          </cell>
          <cell r="H51" t="str">
            <v>PTS</v>
          </cell>
        </row>
      </sheetData>
      <sheetData sheetId="11">
        <row r="1">
          <cell r="I1" t="str">
            <v>180 m H.</v>
          </cell>
          <cell r="J1" t="str">
            <v>PTS</v>
          </cell>
        </row>
        <row r="2">
          <cell r="I2">
            <v>0</v>
          </cell>
          <cell r="J2">
            <v>25</v>
          </cell>
        </row>
        <row r="3">
          <cell r="I3">
            <v>250</v>
          </cell>
          <cell r="J3">
            <v>25</v>
          </cell>
        </row>
        <row r="4">
          <cell r="I4">
            <v>255</v>
          </cell>
          <cell r="J4">
            <v>24</v>
          </cell>
        </row>
        <row r="5">
          <cell r="I5">
            <v>260</v>
          </cell>
          <cell r="J5">
            <v>24</v>
          </cell>
        </row>
        <row r="6">
          <cell r="I6">
            <v>265</v>
          </cell>
          <cell r="J6">
            <v>23</v>
          </cell>
        </row>
        <row r="7">
          <cell r="I7">
            <v>270</v>
          </cell>
          <cell r="J7">
            <v>23</v>
          </cell>
        </row>
        <row r="8">
          <cell r="I8">
            <v>275</v>
          </cell>
          <cell r="J8">
            <v>22</v>
          </cell>
        </row>
        <row r="9">
          <cell r="I9">
            <v>280</v>
          </cell>
          <cell r="J9">
            <v>22</v>
          </cell>
        </row>
        <row r="10">
          <cell r="I10">
            <v>285</v>
          </cell>
          <cell r="J10">
            <v>21</v>
          </cell>
        </row>
        <row r="11">
          <cell r="I11">
            <v>290</v>
          </cell>
          <cell r="J11">
            <v>21</v>
          </cell>
        </row>
        <row r="12">
          <cell r="I12">
            <v>300</v>
          </cell>
          <cell r="J12">
            <v>20</v>
          </cell>
        </row>
        <row r="13">
          <cell r="I13">
            <v>300</v>
          </cell>
          <cell r="J13">
            <v>20</v>
          </cell>
        </row>
        <row r="14">
          <cell r="I14">
            <v>305</v>
          </cell>
          <cell r="J14">
            <v>19</v>
          </cell>
        </row>
        <row r="15">
          <cell r="I15">
            <v>310</v>
          </cell>
          <cell r="J15">
            <v>19</v>
          </cell>
        </row>
        <row r="16">
          <cell r="I16">
            <v>315</v>
          </cell>
          <cell r="J16">
            <v>18</v>
          </cell>
        </row>
        <row r="17">
          <cell r="I17">
            <v>320</v>
          </cell>
          <cell r="J17">
            <v>18</v>
          </cell>
        </row>
        <row r="18">
          <cell r="I18">
            <v>325</v>
          </cell>
          <cell r="J18">
            <v>17</v>
          </cell>
        </row>
        <row r="19">
          <cell r="I19">
            <v>330</v>
          </cell>
          <cell r="J19">
            <v>17</v>
          </cell>
        </row>
        <row r="20">
          <cell r="I20">
            <v>335</v>
          </cell>
          <cell r="J20">
            <v>16</v>
          </cell>
        </row>
        <row r="21">
          <cell r="I21">
            <v>340</v>
          </cell>
          <cell r="J21">
            <v>16</v>
          </cell>
        </row>
        <row r="22">
          <cell r="I22">
            <v>345</v>
          </cell>
          <cell r="J22">
            <v>15</v>
          </cell>
        </row>
        <row r="23">
          <cell r="I23">
            <v>350</v>
          </cell>
          <cell r="J23">
            <v>15</v>
          </cell>
        </row>
        <row r="24">
          <cell r="I24">
            <v>355</v>
          </cell>
          <cell r="J24">
            <v>14</v>
          </cell>
        </row>
        <row r="25">
          <cell r="I25">
            <v>360</v>
          </cell>
          <cell r="J25">
            <v>14</v>
          </cell>
        </row>
        <row r="26">
          <cell r="I26">
            <v>365</v>
          </cell>
          <cell r="J26">
            <v>13</v>
          </cell>
        </row>
        <row r="27">
          <cell r="I27">
            <v>370</v>
          </cell>
          <cell r="J27">
            <v>13</v>
          </cell>
        </row>
        <row r="28">
          <cell r="I28">
            <v>375</v>
          </cell>
          <cell r="J28">
            <v>12</v>
          </cell>
        </row>
        <row r="29">
          <cell r="I29">
            <v>380</v>
          </cell>
          <cell r="J29">
            <v>12</v>
          </cell>
        </row>
        <row r="30">
          <cell r="I30">
            <v>385</v>
          </cell>
          <cell r="J30">
            <v>11</v>
          </cell>
        </row>
        <row r="31">
          <cell r="I31">
            <v>390</v>
          </cell>
          <cell r="J31">
            <v>11</v>
          </cell>
        </row>
        <row r="32">
          <cell r="I32">
            <v>395</v>
          </cell>
          <cell r="J32">
            <v>10</v>
          </cell>
        </row>
        <row r="33">
          <cell r="I33">
            <v>400</v>
          </cell>
          <cell r="J33">
            <v>10</v>
          </cell>
        </row>
        <row r="34">
          <cell r="I34">
            <v>405</v>
          </cell>
          <cell r="J34">
            <v>9</v>
          </cell>
        </row>
        <row r="35">
          <cell r="I35">
            <v>410</v>
          </cell>
          <cell r="J35">
            <v>9</v>
          </cell>
        </row>
        <row r="36">
          <cell r="I36">
            <v>415</v>
          </cell>
          <cell r="J36">
            <v>8</v>
          </cell>
        </row>
        <row r="37">
          <cell r="I37">
            <v>420</v>
          </cell>
          <cell r="J37">
            <v>8</v>
          </cell>
        </row>
        <row r="38">
          <cell r="I38">
            <v>425</v>
          </cell>
          <cell r="J38">
            <v>7</v>
          </cell>
        </row>
        <row r="39">
          <cell r="I39">
            <v>430</v>
          </cell>
          <cell r="J39">
            <v>7</v>
          </cell>
        </row>
        <row r="40">
          <cell r="I40">
            <v>435</v>
          </cell>
          <cell r="J40">
            <v>6</v>
          </cell>
        </row>
        <row r="41">
          <cell r="I41">
            <v>440</v>
          </cell>
          <cell r="J41">
            <v>6</v>
          </cell>
        </row>
        <row r="42">
          <cell r="I42">
            <v>445</v>
          </cell>
          <cell r="J42">
            <v>5</v>
          </cell>
        </row>
        <row r="43">
          <cell r="I43">
            <v>450</v>
          </cell>
          <cell r="J43">
            <v>5</v>
          </cell>
        </row>
        <row r="44">
          <cell r="I44">
            <v>455</v>
          </cell>
          <cell r="J44">
            <v>4</v>
          </cell>
        </row>
        <row r="45">
          <cell r="I45">
            <v>460</v>
          </cell>
          <cell r="J45">
            <v>4</v>
          </cell>
        </row>
        <row r="46">
          <cell r="I46">
            <v>465</v>
          </cell>
          <cell r="J46">
            <v>3</v>
          </cell>
        </row>
        <row r="47">
          <cell r="I47">
            <v>470</v>
          </cell>
          <cell r="J47">
            <v>3</v>
          </cell>
        </row>
        <row r="48">
          <cell r="I48">
            <v>475</v>
          </cell>
          <cell r="J48">
            <v>2</v>
          </cell>
        </row>
        <row r="49">
          <cell r="I49">
            <v>480</v>
          </cell>
          <cell r="J49">
            <v>2</v>
          </cell>
        </row>
        <row r="50">
          <cell r="I50">
            <v>485</v>
          </cell>
          <cell r="J50">
            <v>1</v>
          </cell>
        </row>
        <row r="51">
          <cell r="I51" t="str">
            <v>180 m H.</v>
          </cell>
          <cell r="J51" t="str">
            <v>PTS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A1">
      <selection activeCell="E8" sqref="E8"/>
    </sheetView>
  </sheetViews>
  <sheetFormatPr defaultColWidth="11.00390625" defaultRowHeight="15.75"/>
  <sheetData>
    <row r="1" spans="2:5" ht="15.75">
      <c r="B1" s="501" t="s">
        <v>710</v>
      </c>
      <c r="C1" s="502"/>
      <c r="D1" s="502"/>
      <c r="E1" s="503"/>
    </row>
    <row r="2" spans="2:5" ht="16.5" thickBot="1">
      <c r="B2" s="504"/>
      <c r="C2" s="505"/>
      <c r="D2" s="505"/>
      <c r="E2" s="506"/>
    </row>
    <row r="4" ht="16.5" thickBot="1"/>
    <row r="5" spans="2:5" ht="15.75">
      <c r="B5" s="507" t="s">
        <v>711</v>
      </c>
      <c r="C5" s="508" t="s">
        <v>712</v>
      </c>
      <c r="D5" s="508" t="s">
        <v>713</v>
      </c>
      <c r="E5" s="509"/>
    </row>
    <row r="6" spans="2:5" ht="15.75">
      <c r="B6" s="510" t="s">
        <v>714</v>
      </c>
      <c r="C6" s="511" t="s">
        <v>67</v>
      </c>
      <c r="D6" s="511" t="s">
        <v>715</v>
      </c>
      <c r="E6" s="512" t="s">
        <v>716</v>
      </c>
    </row>
    <row r="7" spans="2:5" ht="15.75">
      <c r="B7" s="510" t="s">
        <v>765</v>
      </c>
      <c r="C7" s="511" t="s">
        <v>42</v>
      </c>
      <c r="D7" s="511" t="s">
        <v>735</v>
      </c>
      <c r="E7" s="512" t="s">
        <v>766</v>
      </c>
    </row>
    <row r="8" spans="2:5" ht="15.75">
      <c r="B8" s="510" t="s">
        <v>717</v>
      </c>
      <c r="C8" s="511" t="s">
        <v>67</v>
      </c>
      <c r="D8" s="511" t="s">
        <v>718</v>
      </c>
      <c r="E8" s="512" t="s">
        <v>719</v>
      </c>
    </row>
    <row r="9" spans="2:5" ht="15.75">
      <c r="B9" s="510"/>
      <c r="C9" s="511" t="s">
        <v>41</v>
      </c>
      <c r="D9" s="511" t="s">
        <v>720</v>
      </c>
      <c r="E9" s="512"/>
    </row>
    <row r="10" spans="2:5" ht="15.75">
      <c r="B10" s="510"/>
      <c r="C10" s="511" t="s">
        <v>54</v>
      </c>
      <c r="D10" s="511" t="s">
        <v>721</v>
      </c>
      <c r="E10" s="512"/>
    </row>
    <row r="11" spans="2:5" ht="15.75">
      <c r="B11" s="510"/>
      <c r="C11" s="511" t="s">
        <v>54</v>
      </c>
      <c r="D11" s="511" t="s">
        <v>722</v>
      </c>
      <c r="E11" s="512"/>
    </row>
    <row r="12" spans="2:5" ht="15.75">
      <c r="B12" s="510" t="s">
        <v>723</v>
      </c>
      <c r="C12" s="511" t="s">
        <v>724</v>
      </c>
      <c r="D12" s="511" t="s">
        <v>725</v>
      </c>
      <c r="E12" s="512"/>
    </row>
    <row r="13" spans="2:5" ht="15.75">
      <c r="B13" s="510"/>
      <c r="C13" s="511" t="s">
        <v>724</v>
      </c>
      <c r="D13" s="511" t="s">
        <v>726</v>
      </c>
      <c r="E13" s="512"/>
    </row>
    <row r="14" spans="2:5" ht="15.75">
      <c r="B14" s="510"/>
      <c r="C14" s="511" t="s">
        <v>724</v>
      </c>
      <c r="D14" s="511" t="s">
        <v>727</v>
      </c>
      <c r="E14" s="512"/>
    </row>
    <row r="15" spans="2:5" ht="15.75">
      <c r="B15" s="510" t="s">
        <v>7</v>
      </c>
      <c r="C15" s="511" t="s">
        <v>69</v>
      </c>
      <c r="D15" s="511" t="s">
        <v>728</v>
      </c>
      <c r="E15" s="512"/>
    </row>
    <row r="16" spans="2:5" ht="15.75">
      <c r="B16" s="510"/>
      <c r="C16" s="511" t="s">
        <v>67</v>
      </c>
      <c r="D16" s="511" t="s">
        <v>729</v>
      </c>
      <c r="E16" s="512"/>
    </row>
    <row r="17" spans="2:5" ht="15.75">
      <c r="B17" s="510"/>
      <c r="C17" s="511" t="s">
        <v>58</v>
      </c>
      <c r="D17" s="511" t="s">
        <v>730</v>
      </c>
      <c r="E17" s="512"/>
    </row>
    <row r="18" spans="2:5" ht="15.75">
      <c r="B18" s="510"/>
      <c r="C18" s="511" t="s">
        <v>69</v>
      </c>
      <c r="D18" s="511" t="s">
        <v>731</v>
      </c>
      <c r="E18" s="512"/>
    </row>
    <row r="19" spans="2:5" ht="15.75">
      <c r="B19" s="510" t="s">
        <v>732</v>
      </c>
      <c r="C19" s="511" t="s">
        <v>67</v>
      </c>
      <c r="D19" s="511" t="s">
        <v>733</v>
      </c>
      <c r="E19" s="512" t="s">
        <v>734</v>
      </c>
    </row>
    <row r="20" spans="2:5" ht="15.75">
      <c r="B20" s="510"/>
      <c r="C20" s="511" t="s">
        <v>67</v>
      </c>
      <c r="D20" s="511" t="s">
        <v>735</v>
      </c>
      <c r="E20" s="512"/>
    </row>
    <row r="21" spans="2:5" ht="15.75">
      <c r="B21" s="510"/>
      <c r="C21" s="511" t="s">
        <v>67</v>
      </c>
      <c r="D21" s="511" t="s">
        <v>736</v>
      </c>
      <c r="E21" s="512"/>
    </row>
    <row r="22" spans="2:5" ht="15.75">
      <c r="B22" s="510" t="s">
        <v>737</v>
      </c>
      <c r="C22" s="511" t="s">
        <v>67</v>
      </c>
      <c r="D22" s="511" t="s">
        <v>738</v>
      </c>
      <c r="E22" s="512"/>
    </row>
    <row r="23" spans="2:5" ht="15.75">
      <c r="B23" s="510"/>
      <c r="C23" s="511" t="s">
        <v>67</v>
      </c>
      <c r="D23" s="511" t="s">
        <v>739</v>
      </c>
      <c r="E23" s="512"/>
    </row>
    <row r="24" spans="2:5" ht="15.75">
      <c r="B24" s="510"/>
      <c r="C24" s="511" t="s">
        <v>67</v>
      </c>
      <c r="D24" s="511" t="s">
        <v>740</v>
      </c>
      <c r="E24" s="512"/>
    </row>
    <row r="25" spans="2:5" ht="15.75">
      <c r="B25" s="510"/>
      <c r="C25" s="511" t="s">
        <v>67</v>
      </c>
      <c r="D25" s="511" t="s">
        <v>741</v>
      </c>
      <c r="E25" s="512"/>
    </row>
    <row r="26" spans="2:5" ht="15.75">
      <c r="B26" s="510" t="s">
        <v>17</v>
      </c>
      <c r="C26" s="511" t="s">
        <v>70</v>
      </c>
      <c r="D26" s="511" t="s">
        <v>742</v>
      </c>
      <c r="E26" s="512"/>
    </row>
    <row r="27" spans="2:5" ht="15.75">
      <c r="B27" s="510"/>
      <c r="C27" s="511" t="s">
        <v>70</v>
      </c>
      <c r="D27" s="511" t="s">
        <v>743</v>
      </c>
      <c r="E27" s="512"/>
    </row>
    <row r="28" spans="2:5" ht="15.75">
      <c r="B28" s="510"/>
      <c r="C28" s="511" t="s">
        <v>70</v>
      </c>
      <c r="D28" s="511" t="s">
        <v>744</v>
      </c>
      <c r="E28" s="512"/>
    </row>
    <row r="29" spans="2:5" ht="15.75">
      <c r="B29" s="510" t="s">
        <v>18</v>
      </c>
      <c r="C29" s="511" t="s">
        <v>42</v>
      </c>
      <c r="D29" s="511" t="s">
        <v>745</v>
      </c>
      <c r="E29" s="512" t="s">
        <v>764</v>
      </c>
    </row>
    <row r="30" spans="2:5" ht="15.75">
      <c r="B30" s="510"/>
      <c r="C30" s="511" t="s">
        <v>746</v>
      </c>
      <c r="D30" s="511" t="s">
        <v>747</v>
      </c>
      <c r="E30" s="512"/>
    </row>
    <row r="31" spans="2:5" ht="15.75">
      <c r="B31" s="510"/>
      <c r="C31" s="511" t="s">
        <v>67</v>
      </c>
      <c r="D31" s="511" t="s">
        <v>748</v>
      </c>
      <c r="E31" s="512"/>
    </row>
    <row r="32" spans="2:5" ht="15.75">
      <c r="B32" s="510"/>
      <c r="C32" s="511" t="s">
        <v>724</v>
      </c>
      <c r="D32" s="511" t="s">
        <v>749</v>
      </c>
      <c r="E32" s="512"/>
    </row>
    <row r="33" spans="2:5" ht="15.75">
      <c r="B33" s="510" t="s">
        <v>750</v>
      </c>
      <c r="C33" s="511" t="s">
        <v>42</v>
      </c>
      <c r="D33" s="511" t="s">
        <v>751</v>
      </c>
      <c r="E33" s="512" t="s">
        <v>760</v>
      </c>
    </row>
    <row r="34" spans="2:5" ht="15.75">
      <c r="B34" s="510"/>
      <c r="C34" s="511" t="s">
        <v>42</v>
      </c>
      <c r="D34" s="511" t="s">
        <v>752</v>
      </c>
      <c r="E34" s="512" t="s">
        <v>761</v>
      </c>
    </row>
    <row r="35" spans="2:5" ht="15.75">
      <c r="B35" s="510"/>
      <c r="C35" s="511" t="s">
        <v>59</v>
      </c>
      <c r="D35" s="511" t="s">
        <v>753</v>
      </c>
      <c r="E35" s="512" t="s">
        <v>762</v>
      </c>
    </row>
    <row r="36" spans="2:5" ht="15.75">
      <c r="B36" s="510" t="s">
        <v>754</v>
      </c>
      <c r="C36" s="511" t="s">
        <v>58</v>
      </c>
      <c r="D36" s="511" t="s">
        <v>755</v>
      </c>
      <c r="E36" s="512" t="s">
        <v>763</v>
      </c>
    </row>
    <row r="37" spans="2:5" ht="15.75">
      <c r="B37" s="510"/>
      <c r="C37" s="511" t="s">
        <v>58</v>
      </c>
      <c r="D37" s="511" t="s">
        <v>756</v>
      </c>
      <c r="E37" s="512"/>
    </row>
    <row r="38" spans="2:5" ht="16.5" thickBot="1">
      <c r="B38" s="513" t="s">
        <v>757</v>
      </c>
      <c r="C38" s="514" t="s">
        <v>67</v>
      </c>
      <c r="D38" s="514" t="s">
        <v>758</v>
      </c>
      <c r="E38" s="515" t="s">
        <v>759</v>
      </c>
    </row>
  </sheetData>
  <sheetProtection/>
  <mergeCells count="1">
    <mergeCell ref="B1:E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00390625" defaultRowHeight="15.75"/>
  <sheetData>
    <row r="1" ht="15.75">
      <c r="A1" t="s">
        <v>68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02"/>
  <sheetViews>
    <sheetView zoomScalePageLayoutView="0" workbookViewId="0" topLeftCell="A1">
      <selection activeCell="A1" sqref="A1:X102"/>
    </sheetView>
  </sheetViews>
  <sheetFormatPr defaultColWidth="11.00390625" defaultRowHeight="15.75"/>
  <cols>
    <col min="1" max="1" width="4.25390625" style="3" bestFit="1" customWidth="1"/>
    <col min="2" max="2" width="3.875" style="18" bestFit="1" customWidth="1"/>
    <col min="3" max="3" width="6.625" style="3" bestFit="1" customWidth="1"/>
    <col min="4" max="4" width="3.875" style="18" bestFit="1" customWidth="1"/>
    <col min="5" max="5" width="5.625" style="10" bestFit="1" customWidth="1"/>
    <col min="6" max="6" width="3.875" style="18" bestFit="1" customWidth="1"/>
    <col min="7" max="7" width="5.625" style="10" bestFit="1" customWidth="1"/>
    <col min="8" max="8" width="3.875" style="18" bestFit="1" customWidth="1"/>
    <col min="9" max="9" width="9.00390625" style="10" bestFit="1" customWidth="1"/>
    <col min="10" max="10" width="3.875" style="18" bestFit="1" customWidth="1"/>
    <col min="11" max="11" width="9.00390625" style="10" bestFit="1" customWidth="1"/>
    <col min="12" max="12" width="3.875" style="18" bestFit="1" customWidth="1"/>
    <col min="13" max="13" width="7.625" style="12" bestFit="1" customWidth="1"/>
    <col min="14" max="14" width="3.875" style="18" bestFit="1" customWidth="1"/>
    <col min="15" max="15" width="8.375" style="12" bestFit="1" customWidth="1"/>
    <col min="16" max="16" width="3.875" style="18" bestFit="1" customWidth="1"/>
    <col min="17" max="17" width="7.625" style="12" bestFit="1" customWidth="1"/>
    <col min="18" max="18" width="3.875" style="18" bestFit="1" customWidth="1"/>
    <col min="19" max="19" width="7.625" style="12" bestFit="1" customWidth="1"/>
    <col min="20" max="20" width="3.875" style="18" bestFit="1" customWidth="1"/>
    <col min="21" max="21" width="7.625" style="12" bestFit="1" customWidth="1"/>
    <col min="22" max="22" width="3.875" style="18" bestFit="1" customWidth="1"/>
    <col min="23" max="23" width="7.625" style="12" bestFit="1" customWidth="1"/>
    <col min="24" max="24" width="3.875" style="18" bestFit="1" customWidth="1"/>
    <col min="25" max="16384" width="11.00390625" style="2" customWidth="1"/>
  </cols>
  <sheetData>
    <row r="1" spans="1:24" s="1" customFormat="1" ht="13.5" thickBot="1">
      <c r="A1" s="6" t="s">
        <v>3</v>
      </c>
      <c r="B1" s="15" t="s">
        <v>13</v>
      </c>
      <c r="C1" s="6" t="s">
        <v>4</v>
      </c>
      <c r="D1" s="15" t="s">
        <v>13</v>
      </c>
      <c r="E1" s="7" t="s">
        <v>431</v>
      </c>
      <c r="F1" s="15" t="s">
        <v>13</v>
      </c>
      <c r="G1" s="7" t="s">
        <v>6</v>
      </c>
      <c r="H1" s="15" t="s">
        <v>13</v>
      </c>
      <c r="I1" s="7" t="s">
        <v>14</v>
      </c>
      <c r="J1" s="15" t="s">
        <v>13</v>
      </c>
      <c r="K1" s="7" t="s">
        <v>15</v>
      </c>
      <c r="L1" s="15" t="s">
        <v>13</v>
      </c>
      <c r="M1" s="11" t="s">
        <v>8</v>
      </c>
      <c r="N1" s="15" t="s">
        <v>13</v>
      </c>
      <c r="O1" s="11" t="s">
        <v>16</v>
      </c>
      <c r="P1" s="15" t="s">
        <v>13</v>
      </c>
      <c r="Q1" s="11" t="s">
        <v>17</v>
      </c>
      <c r="R1" s="15" t="s">
        <v>13</v>
      </c>
      <c r="S1" s="11" t="s">
        <v>111</v>
      </c>
      <c r="T1" s="15" t="s">
        <v>13</v>
      </c>
      <c r="U1" s="11" t="s">
        <v>148</v>
      </c>
      <c r="V1" s="15" t="s">
        <v>13</v>
      </c>
      <c r="W1" s="11" t="s">
        <v>10</v>
      </c>
      <c r="X1" s="15" t="s">
        <v>13</v>
      </c>
    </row>
    <row r="2" spans="1:24" ht="13.5" thickTop="1">
      <c r="A2" s="5">
        <v>1</v>
      </c>
      <c r="B2" s="16">
        <v>25</v>
      </c>
      <c r="C2" s="5">
        <v>0</v>
      </c>
      <c r="D2" s="16">
        <v>25</v>
      </c>
      <c r="E2" s="8">
        <v>0</v>
      </c>
      <c r="F2" s="16">
        <v>25</v>
      </c>
      <c r="G2" s="8">
        <v>0</v>
      </c>
      <c r="H2" s="16">
        <v>25</v>
      </c>
      <c r="I2" s="8">
        <v>0</v>
      </c>
      <c r="J2" s="16">
        <v>25</v>
      </c>
      <c r="K2" s="8">
        <v>0</v>
      </c>
      <c r="L2" s="16">
        <v>25</v>
      </c>
      <c r="M2" s="14">
        <v>0</v>
      </c>
      <c r="N2" s="16">
        <v>1</v>
      </c>
      <c r="O2" s="14">
        <v>0</v>
      </c>
      <c r="P2" s="16">
        <v>1</v>
      </c>
      <c r="Q2" s="14">
        <v>0</v>
      </c>
      <c r="R2" s="16">
        <v>1</v>
      </c>
      <c r="S2" s="14">
        <v>0</v>
      </c>
      <c r="T2" s="16">
        <v>1</v>
      </c>
      <c r="U2" s="14">
        <v>0</v>
      </c>
      <c r="V2" s="16">
        <v>1</v>
      </c>
      <c r="W2" s="14">
        <v>0</v>
      </c>
      <c r="X2" s="16">
        <v>1</v>
      </c>
    </row>
    <row r="3" spans="1:24" ht="12.75">
      <c r="A3" s="4">
        <v>76</v>
      </c>
      <c r="B3" s="17">
        <v>25</v>
      </c>
      <c r="C3" s="4">
        <v>81</v>
      </c>
      <c r="D3" s="17">
        <v>25</v>
      </c>
      <c r="E3" s="9">
        <v>1120</v>
      </c>
      <c r="F3" s="17">
        <v>25</v>
      </c>
      <c r="G3" s="9">
        <v>2000</v>
      </c>
      <c r="H3" s="17">
        <v>25</v>
      </c>
      <c r="I3" s="9">
        <v>2500</v>
      </c>
      <c r="J3" s="17">
        <v>25</v>
      </c>
      <c r="K3" s="9">
        <v>2350</v>
      </c>
      <c r="L3" s="17">
        <v>25</v>
      </c>
      <c r="M3" s="13">
        <v>100</v>
      </c>
      <c r="N3" s="17">
        <v>2</v>
      </c>
      <c r="O3" s="13" t="s">
        <v>73</v>
      </c>
      <c r="P3" s="17">
        <v>2</v>
      </c>
      <c r="Q3" s="13">
        <v>70</v>
      </c>
      <c r="R3" s="17">
        <v>2</v>
      </c>
      <c r="S3" s="13">
        <v>140</v>
      </c>
      <c r="T3" s="17">
        <v>2</v>
      </c>
      <c r="U3" s="13">
        <v>100</v>
      </c>
      <c r="V3" s="17">
        <v>2</v>
      </c>
      <c r="W3" s="13">
        <v>200</v>
      </c>
      <c r="X3" s="17">
        <v>2</v>
      </c>
    </row>
    <row r="4" spans="1:24" ht="12.75">
      <c r="A4" s="4">
        <v>77</v>
      </c>
      <c r="B4" s="17">
        <v>24</v>
      </c>
      <c r="C4" s="4">
        <v>82</v>
      </c>
      <c r="D4" s="17">
        <v>24</v>
      </c>
      <c r="E4" s="9">
        <v>1140</v>
      </c>
      <c r="F4" s="17">
        <v>24</v>
      </c>
      <c r="G4" s="9">
        <v>2001</v>
      </c>
      <c r="H4" s="17">
        <v>24</v>
      </c>
      <c r="I4" s="9">
        <v>2501</v>
      </c>
      <c r="J4" s="17">
        <v>24</v>
      </c>
      <c r="K4" s="9">
        <v>3251</v>
      </c>
      <c r="L4" s="17">
        <v>24</v>
      </c>
      <c r="M4" s="13">
        <v>110</v>
      </c>
      <c r="N4" s="17">
        <v>3</v>
      </c>
      <c r="O4" s="13">
        <v>250</v>
      </c>
      <c r="P4" s="17">
        <v>3</v>
      </c>
      <c r="Q4" s="13"/>
      <c r="R4" s="17">
        <v>3</v>
      </c>
      <c r="S4" s="13">
        <v>170</v>
      </c>
      <c r="T4" s="17">
        <v>3</v>
      </c>
      <c r="U4" s="13">
        <v>200</v>
      </c>
      <c r="V4" s="17">
        <v>3</v>
      </c>
      <c r="W4" s="13">
        <v>300</v>
      </c>
      <c r="X4" s="17">
        <v>3</v>
      </c>
    </row>
    <row r="5" spans="1:24" ht="12.75">
      <c r="A5" s="4">
        <v>78</v>
      </c>
      <c r="B5" s="17">
        <v>23</v>
      </c>
      <c r="C5" s="4">
        <v>83</v>
      </c>
      <c r="D5" s="17">
        <v>23</v>
      </c>
      <c r="E5" s="9">
        <v>1160</v>
      </c>
      <c r="F5" s="17">
        <v>24</v>
      </c>
      <c r="G5" s="9">
        <v>2010</v>
      </c>
      <c r="H5" s="17">
        <v>24</v>
      </c>
      <c r="I5" s="9">
        <v>2540</v>
      </c>
      <c r="J5" s="17">
        <v>24</v>
      </c>
      <c r="K5" s="9">
        <v>3300</v>
      </c>
      <c r="L5" s="17">
        <v>24</v>
      </c>
      <c r="M5" s="13">
        <v>120</v>
      </c>
      <c r="N5" s="17">
        <v>4</v>
      </c>
      <c r="O5" s="13">
        <v>260</v>
      </c>
      <c r="P5" s="17">
        <v>4</v>
      </c>
      <c r="Q5" s="13"/>
      <c r="R5" s="17">
        <v>4</v>
      </c>
      <c r="S5" s="13">
        <v>200</v>
      </c>
      <c r="T5" s="17">
        <v>4</v>
      </c>
      <c r="U5" s="13">
        <v>300</v>
      </c>
      <c r="V5" s="17">
        <v>4</v>
      </c>
      <c r="W5" s="13">
        <v>400</v>
      </c>
      <c r="X5" s="17">
        <v>4</v>
      </c>
    </row>
    <row r="6" spans="1:24" ht="12.75">
      <c r="A6" s="4">
        <v>79</v>
      </c>
      <c r="B6" s="17">
        <v>22</v>
      </c>
      <c r="C6" s="4">
        <v>84</v>
      </c>
      <c r="D6" s="17">
        <v>22</v>
      </c>
      <c r="E6" s="9">
        <v>1180</v>
      </c>
      <c r="F6" s="17">
        <v>23</v>
      </c>
      <c r="G6" s="9">
        <v>2011</v>
      </c>
      <c r="H6" s="17">
        <v>23</v>
      </c>
      <c r="I6" s="9">
        <v>2541</v>
      </c>
      <c r="J6" s="17">
        <v>23</v>
      </c>
      <c r="K6" s="9">
        <v>3301</v>
      </c>
      <c r="L6" s="17">
        <v>23</v>
      </c>
      <c r="M6" s="13">
        <v>130</v>
      </c>
      <c r="N6" s="17">
        <v>5</v>
      </c>
      <c r="O6" s="13">
        <v>280</v>
      </c>
      <c r="P6" s="17">
        <v>5</v>
      </c>
      <c r="Q6" s="13">
        <v>75</v>
      </c>
      <c r="R6" s="17">
        <v>5</v>
      </c>
      <c r="S6" s="13">
        <v>230</v>
      </c>
      <c r="T6" s="17">
        <v>5</v>
      </c>
      <c r="U6" s="13">
        <v>400</v>
      </c>
      <c r="V6" s="17">
        <v>5</v>
      </c>
      <c r="W6" s="13">
        <v>500</v>
      </c>
      <c r="X6" s="17">
        <v>5</v>
      </c>
    </row>
    <row r="7" spans="1:24" ht="12.75">
      <c r="A7" s="4">
        <v>80</v>
      </c>
      <c r="B7" s="17">
        <v>21</v>
      </c>
      <c r="C7" s="4">
        <v>85</v>
      </c>
      <c r="D7" s="17">
        <v>22</v>
      </c>
      <c r="E7" s="9">
        <v>1200</v>
      </c>
      <c r="F7" s="17">
        <v>23</v>
      </c>
      <c r="G7" s="9">
        <v>2020</v>
      </c>
      <c r="H7" s="17">
        <v>23</v>
      </c>
      <c r="I7" s="9">
        <v>2580</v>
      </c>
      <c r="J7" s="17">
        <v>23</v>
      </c>
      <c r="K7" s="9">
        <v>3350</v>
      </c>
      <c r="L7" s="17">
        <v>23</v>
      </c>
      <c r="M7" s="13">
        <v>140</v>
      </c>
      <c r="N7" s="17">
        <v>6</v>
      </c>
      <c r="O7" s="13">
        <v>300</v>
      </c>
      <c r="P7" s="17">
        <v>6</v>
      </c>
      <c r="Q7" s="13"/>
      <c r="R7" s="17">
        <v>6</v>
      </c>
      <c r="S7" s="13">
        <v>260</v>
      </c>
      <c r="T7" s="17">
        <v>6</v>
      </c>
      <c r="U7" s="13">
        <v>500</v>
      </c>
      <c r="V7" s="17">
        <v>6</v>
      </c>
      <c r="W7" s="13">
        <v>600</v>
      </c>
      <c r="X7" s="17">
        <v>6</v>
      </c>
    </row>
    <row r="8" spans="1:24" ht="12.75">
      <c r="A8" s="4">
        <v>81</v>
      </c>
      <c r="B8" s="17">
        <v>20</v>
      </c>
      <c r="C8" s="4">
        <v>86</v>
      </c>
      <c r="D8" s="17">
        <v>21</v>
      </c>
      <c r="E8" s="9">
        <v>1220</v>
      </c>
      <c r="F8" s="17">
        <v>22</v>
      </c>
      <c r="G8" s="9">
        <v>2021</v>
      </c>
      <c r="H8" s="17">
        <v>22</v>
      </c>
      <c r="I8" s="9">
        <v>3581</v>
      </c>
      <c r="J8" s="17">
        <v>22</v>
      </c>
      <c r="K8" s="9">
        <v>3351</v>
      </c>
      <c r="L8" s="17">
        <v>22</v>
      </c>
      <c r="M8" s="13">
        <v>150</v>
      </c>
      <c r="N8" s="17">
        <v>7</v>
      </c>
      <c r="O8" s="13">
        <v>320</v>
      </c>
      <c r="P8" s="17">
        <v>7</v>
      </c>
      <c r="Q8" s="13"/>
      <c r="R8" s="17">
        <v>7</v>
      </c>
      <c r="S8" s="13">
        <v>290</v>
      </c>
      <c r="T8" s="17">
        <v>7</v>
      </c>
      <c r="U8" s="13">
        <v>550</v>
      </c>
      <c r="V8" s="17">
        <v>7</v>
      </c>
      <c r="W8" s="13">
        <v>700</v>
      </c>
      <c r="X8" s="17">
        <v>7</v>
      </c>
    </row>
    <row r="9" spans="1:24" ht="12.75">
      <c r="A9" s="4">
        <v>82</v>
      </c>
      <c r="B9" s="17">
        <v>20</v>
      </c>
      <c r="C9" s="4">
        <v>87</v>
      </c>
      <c r="D9" s="17">
        <v>21</v>
      </c>
      <c r="E9" s="9">
        <v>1240</v>
      </c>
      <c r="F9" s="17">
        <v>22</v>
      </c>
      <c r="G9" s="9">
        <v>2040</v>
      </c>
      <c r="H9" s="17">
        <v>22</v>
      </c>
      <c r="I9" s="9">
        <v>3020</v>
      </c>
      <c r="J9" s="17">
        <v>22</v>
      </c>
      <c r="K9" s="9">
        <v>3400</v>
      </c>
      <c r="L9" s="17">
        <v>22</v>
      </c>
      <c r="M9" s="13">
        <v>160</v>
      </c>
      <c r="N9" s="17">
        <v>8</v>
      </c>
      <c r="O9" s="13">
        <v>340</v>
      </c>
      <c r="P9" s="17">
        <v>8</v>
      </c>
      <c r="Q9" s="13">
        <v>80</v>
      </c>
      <c r="R9" s="17">
        <v>8</v>
      </c>
      <c r="S9" s="13">
        <v>320</v>
      </c>
      <c r="T9" s="17">
        <v>8</v>
      </c>
      <c r="U9" s="13">
        <v>600</v>
      </c>
      <c r="V9" s="17">
        <v>8</v>
      </c>
      <c r="W9" s="13">
        <v>800</v>
      </c>
      <c r="X9" s="17">
        <v>8</v>
      </c>
    </row>
    <row r="10" spans="1:24" ht="12.75">
      <c r="A10" s="4">
        <v>83</v>
      </c>
      <c r="B10" s="17">
        <v>19</v>
      </c>
      <c r="C10" s="4">
        <v>88</v>
      </c>
      <c r="D10" s="17">
        <v>21</v>
      </c>
      <c r="E10" s="9">
        <v>1260</v>
      </c>
      <c r="F10" s="17">
        <v>21</v>
      </c>
      <c r="G10" s="9">
        <v>2041</v>
      </c>
      <c r="H10" s="17">
        <v>21</v>
      </c>
      <c r="I10" s="9">
        <v>3021</v>
      </c>
      <c r="J10" s="17">
        <v>21</v>
      </c>
      <c r="K10" s="9">
        <v>3401</v>
      </c>
      <c r="L10" s="17">
        <v>21</v>
      </c>
      <c r="M10" s="13">
        <v>170</v>
      </c>
      <c r="N10" s="17">
        <v>9</v>
      </c>
      <c r="O10" s="13">
        <v>360</v>
      </c>
      <c r="P10" s="17">
        <v>9</v>
      </c>
      <c r="Q10" s="13"/>
      <c r="R10" s="17">
        <v>9</v>
      </c>
      <c r="S10" s="13">
        <v>350</v>
      </c>
      <c r="T10" s="17">
        <v>9</v>
      </c>
      <c r="U10" s="13">
        <v>650</v>
      </c>
      <c r="V10" s="17">
        <v>9</v>
      </c>
      <c r="W10" s="13">
        <v>900</v>
      </c>
      <c r="X10" s="17">
        <v>9</v>
      </c>
    </row>
    <row r="11" spans="1:24" ht="12.75">
      <c r="A11" s="4">
        <v>84</v>
      </c>
      <c r="B11" s="17">
        <v>19</v>
      </c>
      <c r="C11" s="4">
        <v>89</v>
      </c>
      <c r="D11" s="17">
        <v>20</v>
      </c>
      <c r="E11" s="9">
        <v>1280</v>
      </c>
      <c r="F11" s="17">
        <v>21</v>
      </c>
      <c r="G11" s="9">
        <v>2060</v>
      </c>
      <c r="H11" s="17">
        <v>21</v>
      </c>
      <c r="I11" s="9">
        <v>3060</v>
      </c>
      <c r="J11" s="17">
        <v>21</v>
      </c>
      <c r="K11" s="9">
        <v>3450</v>
      </c>
      <c r="L11" s="17">
        <v>21</v>
      </c>
      <c r="M11" s="13">
        <v>180</v>
      </c>
      <c r="N11" s="17">
        <v>10</v>
      </c>
      <c r="O11" s="13">
        <v>380</v>
      </c>
      <c r="P11" s="17">
        <v>10</v>
      </c>
      <c r="Q11" s="13"/>
      <c r="R11" s="17">
        <v>10</v>
      </c>
      <c r="S11" s="13">
        <v>380</v>
      </c>
      <c r="T11" s="17">
        <v>10</v>
      </c>
      <c r="U11" s="13">
        <v>700</v>
      </c>
      <c r="V11" s="17">
        <v>10</v>
      </c>
      <c r="W11" s="13">
        <v>1000</v>
      </c>
      <c r="X11" s="17">
        <v>10</v>
      </c>
    </row>
    <row r="12" spans="1:24" ht="12.75">
      <c r="A12" s="4">
        <v>85</v>
      </c>
      <c r="B12" s="17">
        <v>18</v>
      </c>
      <c r="C12" s="4">
        <v>90</v>
      </c>
      <c r="D12" s="17">
        <v>20</v>
      </c>
      <c r="E12" s="9">
        <v>1300</v>
      </c>
      <c r="F12" s="17">
        <v>20</v>
      </c>
      <c r="G12" s="9">
        <v>2061</v>
      </c>
      <c r="H12" s="17">
        <v>20</v>
      </c>
      <c r="I12" s="9">
        <v>3061</v>
      </c>
      <c r="J12" s="17">
        <v>20</v>
      </c>
      <c r="K12" s="9">
        <v>3451</v>
      </c>
      <c r="L12" s="17">
        <v>20</v>
      </c>
      <c r="M12" s="13">
        <v>190</v>
      </c>
      <c r="N12" s="17">
        <v>11</v>
      </c>
      <c r="O12" s="13">
        <v>400</v>
      </c>
      <c r="P12" s="17">
        <v>11</v>
      </c>
      <c r="Q12" s="13">
        <v>85</v>
      </c>
      <c r="R12" s="17">
        <v>11</v>
      </c>
      <c r="S12" s="13">
        <v>410</v>
      </c>
      <c r="T12" s="17">
        <v>11</v>
      </c>
      <c r="U12" s="13">
        <v>800</v>
      </c>
      <c r="V12" s="17">
        <v>11</v>
      </c>
      <c r="W12" s="13">
        <v>1100</v>
      </c>
      <c r="X12" s="17">
        <v>11</v>
      </c>
    </row>
    <row r="13" spans="1:24" ht="12.75">
      <c r="A13" s="4">
        <v>86</v>
      </c>
      <c r="B13" s="17">
        <v>18</v>
      </c>
      <c r="C13" s="4">
        <v>91</v>
      </c>
      <c r="D13" s="17">
        <v>20</v>
      </c>
      <c r="E13" s="9">
        <v>1320</v>
      </c>
      <c r="F13" s="17">
        <v>20</v>
      </c>
      <c r="G13" s="9">
        <v>2080</v>
      </c>
      <c r="H13" s="17">
        <v>20</v>
      </c>
      <c r="I13" s="9">
        <v>3100</v>
      </c>
      <c r="J13" s="17">
        <v>20</v>
      </c>
      <c r="K13" s="9">
        <v>3500</v>
      </c>
      <c r="L13" s="17">
        <v>20</v>
      </c>
      <c r="M13" s="13">
        <v>200</v>
      </c>
      <c r="N13" s="17">
        <v>12</v>
      </c>
      <c r="O13" s="13">
        <v>420</v>
      </c>
      <c r="P13" s="17">
        <v>12</v>
      </c>
      <c r="Q13" s="13"/>
      <c r="R13" s="17">
        <v>12</v>
      </c>
      <c r="S13" s="13">
        <v>440</v>
      </c>
      <c r="T13" s="17">
        <v>12</v>
      </c>
      <c r="U13" s="13">
        <v>900</v>
      </c>
      <c r="V13" s="17">
        <v>12</v>
      </c>
      <c r="W13" s="13">
        <v>1200</v>
      </c>
      <c r="X13" s="17">
        <v>12</v>
      </c>
    </row>
    <row r="14" spans="1:24" ht="12.75">
      <c r="A14" s="4">
        <v>87</v>
      </c>
      <c r="B14" s="17">
        <v>18</v>
      </c>
      <c r="C14" s="4">
        <v>92</v>
      </c>
      <c r="D14" s="17">
        <v>19</v>
      </c>
      <c r="E14" s="9">
        <v>1340</v>
      </c>
      <c r="F14" s="17">
        <v>19</v>
      </c>
      <c r="G14" s="9">
        <v>2081</v>
      </c>
      <c r="H14" s="17">
        <v>19</v>
      </c>
      <c r="I14" s="9">
        <v>3101</v>
      </c>
      <c r="J14" s="17">
        <v>19</v>
      </c>
      <c r="K14" s="9">
        <v>3501</v>
      </c>
      <c r="L14" s="17">
        <v>19</v>
      </c>
      <c r="M14" s="13">
        <v>210</v>
      </c>
      <c r="N14" s="17">
        <v>13</v>
      </c>
      <c r="O14" s="13">
        <v>440</v>
      </c>
      <c r="P14" s="17">
        <v>13</v>
      </c>
      <c r="Q14" s="13"/>
      <c r="R14" s="17">
        <v>13</v>
      </c>
      <c r="S14" s="13">
        <v>470</v>
      </c>
      <c r="T14" s="17">
        <v>13</v>
      </c>
      <c r="U14" s="13">
        <v>1000</v>
      </c>
      <c r="V14" s="17">
        <v>13</v>
      </c>
      <c r="W14" s="13">
        <v>1300</v>
      </c>
      <c r="X14" s="17">
        <v>13</v>
      </c>
    </row>
    <row r="15" spans="1:24" ht="12.75">
      <c r="A15" s="4">
        <v>88</v>
      </c>
      <c r="B15" s="17">
        <v>17</v>
      </c>
      <c r="C15" s="4">
        <v>93</v>
      </c>
      <c r="D15" s="17">
        <v>19</v>
      </c>
      <c r="E15" s="9">
        <v>1360</v>
      </c>
      <c r="F15" s="17">
        <v>19</v>
      </c>
      <c r="G15" s="9">
        <v>2110</v>
      </c>
      <c r="H15" s="17">
        <v>19</v>
      </c>
      <c r="I15" s="9">
        <v>3150</v>
      </c>
      <c r="J15" s="17">
        <v>19</v>
      </c>
      <c r="K15" s="9">
        <v>3550</v>
      </c>
      <c r="L15" s="17">
        <v>19</v>
      </c>
      <c r="M15" s="13">
        <v>220</v>
      </c>
      <c r="N15" s="17">
        <v>14</v>
      </c>
      <c r="O15" s="13">
        <v>460</v>
      </c>
      <c r="P15" s="17">
        <v>14</v>
      </c>
      <c r="Q15" s="13">
        <v>90</v>
      </c>
      <c r="R15" s="17">
        <v>14</v>
      </c>
      <c r="S15" s="13">
        <v>500</v>
      </c>
      <c r="T15" s="17">
        <v>14</v>
      </c>
      <c r="U15" s="13">
        <v>1100</v>
      </c>
      <c r="V15" s="17">
        <v>14</v>
      </c>
      <c r="W15" s="13">
        <v>1400</v>
      </c>
      <c r="X15" s="17">
        <v>14</v>
      </c>
    </row>
    <row r="16" spans="1:24" ht="12.75">
      <c r="A16" s="4">
        <v>89</v>
      </c>
      <c r="B16" s="17">
        <v>17</v>
      </c>
      <c r="C16" s="4">
        <v>94</v>
      </c>
      <c r="D16" s="17">
        <v>19</v>
      </c>
      <c r="E16" s="9">
        <v>1380</v>
      </c>
      <c r="F16" s="17">
        <v>18</v>
      </c>
      <c r="G16" s="9">
        <v>2111</v>
      </c>
      <c r="H16" s="17">
        <v>18</v>
      </c>
      <c r="I16" s="9">
        <v>3151</v>
      </c>
      <c r="J16" s="17">
        <v>18</v>
      </c>
      <c r="K16" s="9">
        <v>3551</v>
      </c>
      <c r="L16" s="17">
        <v>18</v>
      </c>
      <c r="M16" s="13">
        <v>230</v>
      </c>
      <c r="N16" s="17">
        <v>15</v>
      </c>
      <c r="O16" s="13">
        <v>480</v>
      </c>
      <c r="P16" s="17">
        <v>15</v>
      </c>
      <c r="Q16" s="13"/>
      <c r="R16" s="17">
        <v>15</v>
      </c>
      <c r="S16" s="13">
        <v>530</v>
      </c>
      <c r="T16" s="17">
        <v>15</v>
      </c>
      <c r="U16" s="13">
        <v>1200</v>
      </c>
      <c r="V16" s="17">
        <v>15</v>
      </c>
      <c r="W16" s="13">
        <v>1500</v>
      </c>
      <c r="X16" s="17">
        <v>15</v>
      </c>
    </row>
    <row r="17" spans="1:24" ht="12.75">
      <c r="A17" s="4">
        <v>90</v>
      </c>
      <c r="B17" s="17">
        <v>17</v>
      </c>
      <c r="C17" s="4">
        <v>95</v>
      </c>
      <c r="D17" s="17">
        <v>18</v>
      </c>
      <c r="E17" s="9">
        <v>1400</v>
      </c>
      <c r="F17" s="17">
        <v>18</v>
      </c>
      <c r="G17" s="9">
        <v>2150</v>
      </c>
      <c r="H17" s="17">
        <v>18</v>
      </c>
      <c r="I17" s="9">
        <v>3200</v>
      </c>
      <c r="J17" s="17">
        <v>18</v>
      </c>
      <c r="K17" s="9">
        <v>4000</v>
      </c>
      <c r="L17" s="17">
        <v>18</v>
      </c>
      <c r="M17" s="13">
        <v>240</v>
      </c>
      <c r="N17" s="17">
        <v>16</v>
      </c>
      <c r="O17" s="13">
        <v>500</v>
      </c>
      <c r="P17" s="17">
        <v>16</v>
      </c>
      <c r="Q17" s="13">
        <v>95</v>
      </c>
      <c r="R17" s="17">
        <v>16</v>
      </c>
      <c r="S17" s="13">
        <v>560</v>
      </c>
      <c r="T17" s="17">
        <v>16</v>
      </c>
      <c r="U17" s="13">
        <v>1300</v>
      </c>
      <c r="V17" s="17">
        <v>16</v>
      </c>
      <c r="W17" s="13">
        <v>1600</v>
      </c>
      <c r="X17" s="17">
        <v>16</v>
      </c>
    </row>
    <row r="18" spans="1:24" ht="12.75">
      <c r="A18" s="4">
        <v>91</v>
      </c>
      <c r="B18" s="17">
        <v>16</v>
      </c>
      <c r="C18" s="4">
        <v>96</v>
      </c>
      <c r="D18" s="17">
        <v>18</v>
      </c>
      <c r="E18" s="9">
        <v>1420</v>
      </c>
      <c r="F18" s="17">
        <v>17</v>
      </c>
      <c r="G18" s="9">
        <v>2151</v>
      </c>
      <c r="H18" s="17">
        <v>17</v>
      </c>
      <c r="I18" s="9">
        <v>3201</v>
      </c>
      <c r="J18" s="17">
        <v>17</v>
      </c>
      <c r="K18" s="9">
        <v>4001</v>
      </c>
      <c r="L18" s="17">
        <v>17</v>
      </c>
      <c r="M18" s="13">
        <v>260</v>
      </c>
      <c r="N18" s="17">
        <v>17</v>
      </c>
      <c r="O18" s="13">
        <v>520</v>
      </c>
      <c r="P18" s="17">
        <v>17</v>
      </c>
      <c r="Q18" s="13"/>
      <c r="R18" s="17">
        <v>17</v>
      </c>
      <c r="S18" s="13">
        <v>580</v>
      </c>
      <c r="T18" s="17">
        <v>17</v>
      </c>
      <c r="U18" s="13">
        <v>1400</v>
      </c>
      <c r="V18" s="17">
        <v>17</v>
      </c>
      <c r="W18" s="13">
        <v>1700</v>
      </c>
      <c r="X18" s="17">
        <v>17</v>
      </c>
    </row>
    <row r="19" spans="1:24" ht="12.75">
      <c r="A19" s="4">
        <v>92</v>
      </c>
      <c r="B19" s="17">
        <v>16</v>
      </c>
      <c r="C19" s="4">
        <v>97</v>
      </c>
      <c r="D19" s="17">
        <v>18</v>
      </c>
      <c r="E19" s="9">
        <v>1440</v>
      </c>
      <c r="F19" s="17">
        <v>17</v>
      </c>
      <c r="G19" s="9">
        <v>2200</v>
      </c>
      <c r="H19" s="17">
        <v>17</v>
      </c>
      <c r="I19" s="9">
        <v>3270</v>
      </c>
      <c r="J19" s="17">
        <v>17</v>
      </c>
      <c r="K19" s="9">
        <v>4080</v>
      </c>
      <c r="L19" s="17">
        <v>17</v>
      </c>
      <c r="M19" s="13">
        <v>280</v>
      </c>
      <c r="N19" s="17">
        <v>18</v>
      </c>
      <c r="O19" s="13">
        <v>540</v>
      </c>
      <c r="P19" s="17">
        <v>18</v>
      </c>
      <c r="Q19" s="13">
        <v>100</v>
      </c>
      <c r="R19" s="17">
        <v>18</v>
      </c>
      <c r="S19" s="13">
        <v>620</v>
      </c>
      <c r="T19" s="17">
        <v>18</v>
      </c>
      <c r="U19" s="13">
        <v>1600</v>
      </c>
      <c r="V19" s="17">
        <v>18</v>
      </c>
      <c r="W19" s="13">
        <v>1800</v>
      </c>
      <c r="X19" s="17">
        <v>18</v>
      </c>
    </row>
    <row r="20" spans="1:24" ht="12.75">
      <c r="A20" s="4">
        <v>93</v>
      </c>
      <c r="B20" s="17">
        <v>16</v>
      </c>
      <c r="C20" s="4">
        <v>98</v>
      </c>
      <c r="D20" s="17">
        <v>17</v>
      </c>
      <c r="E20" s="9">
        <v>1460</v>
      </c>
      <c r="F20" s="17">
        <v>16</v>
      </c>
      <c r="G20" s="9">
        <v>201</v>
      </c>
      <c r="H20" s="17">
        <v>16</v>
      </c>
      <c r="I20" s="9">
        <v>3271</v>
      </c>
      <c r="J20" s="17">
        <v>16</v>
      </c>
      <c r="K20" s="9">
        <v>4081</v>
      </c>
      <c r="L20" s="17">
        <v>16</v>
      </c>
      <c r="M20" s="13">
        <v>300</v>
      </c>
      <c r="N20" s="17">
        <v>19</v>
      </c>
      <c r="O20" s="13">
        <v>560</v>
      </c>
      <c r="P20" s="17">
        <v>19</v>
      </c>
      <c r="Q20" s="13"/>
      <c r="R20" s="17">
        <v>19</v>
      </c>
      <c r="S20" s="13">
        <v>660</v>
      </c>
      <c r="T20" s="17">
        <v>19</v>
      </c>
      <c r="U20" s="13">
        <v>1800</v>
      </c>
      <c r="V20" s="17">
        <v>19</v>
      </c>
      <c r="W20" s="13">
        <v>1900</v>
      </c>
      <c r="X20" s="17">
        <v>19</v>
      </c>
    </row>
    <row r="21" spans="1:24" ht="12.75">
      <c r="A21" s="4">
        <v>94</v>
      </c>
      <c r="B21" s="17">
        <v>15</v>
      </c>
      <c r="C21" s="4">
        <v>99</v>
      </c>
      <c r="D21" s="17">
        <v>17</v>
      </c>
      <c r="E21" s="9">
        <v>1480</v>
      </c>
      <c r="F21" s="17">
        <v>16</v>
      </c>
      <c r="G21" s="9">
        <v>2250</v>
      </c>
      <c r="H21" s="17">
        <v>16</v>
      </c>
      <c r="I21" s="9">
        <v>3340</v>
      </c>
      <c r="J21" s="17">
        <v>16</v>
      </c>
      <c r="K21" s="9">
        <v>4160</v>
      </c>
      <c r="L21" s="17">
        <v>16</v>
      </c>
      <c r="M21" s="13">
        <v>320</v>
      </c>
      <c r="N21" s="17">
        <v>20</v>
      </c>
      <c r="O21" s="13">
        <v>580</v>
      </c>
      <c r="P21" s="17">
        <v>20</v>
      </c>
      <c r="Q21" s="13">
        <v>105</v>
      </c>
      <c r="R21" s="17">
        <v>20</v>
      </c>
      <c r="S21" s="13">
        <v>700</v>
      </c>
      <c r="T21" s="17">
        <v>20</v>
      </c>
      <c r="U21" s="13">
        <v>2000</v>
      </c>
      <c r="V21" s="17">
        <v>20</v>
      </c>
      <c r="W21" s="13">
        <v>2000</v>
      </c>
      <c r="X21" s="17">
        <v>20</v>
      </c>
    </row>
    <row r="22" spans="1:24" ht="12.75">
      <c r="A22" s="4">
        <v>95</v>
      </c>
      <c r="B22" s="17">
        <v>15</v>
      </c>
      <c r="C22" s="4">
        <v>100</v>
      </c>
      <c r="D22" s="17">
        <v>17</v>
      </c>
      <c r="E22" s="9">
        <v>1500</v>
      </c>
      <c r="F22" s="17">
        <v>15</v>
      </c>
      <c r="G22" s="9">
        <v>2251</v>
      </c>
      <c r="H22" s="17">
        <v>15</v>
      </c>
      <c r="I22" s="9">
        <v>3341</v>
      </c>
      <c r="J22" s="17">
        <v>15</v>
      </c>
      <c r="K22" s="9">
        <v>4161</v>
      </c>
      <c r="L22" s="17">
        <v>15</v>
      </c>
      <c r="M22" s="13">
        <v>340</v>
      </c>
      <c r="N22" s="17">
        <v>21</v>
      </c>
      <c r="O22" s="13">
        <v>600</v>
      </c>
      <c r="P22" s="17">
        <v>21</v>
      </c>
      <c r="Q22" s="13"/>
      <c r="R22" s="17">
        <v>21</v>
      </c>
      <c r="S22" s="13">
        <v>750</v>
      </c>
      <c r="T22" s="17">
        <v>21</v>
      </c>
      <c r="U22" s="13">
        <v>2300</v>
      </c>
      <c r="V22" s="17">
        <v>21</v>
      </c>
      <c r="W22" s="13">
        <v>2100</v>
      </c>
      <c r="X22" s="17">
        <v>21</v>
      </c>
    </row>
    <row r="23" spans="1:24" ht="12.75">
      <c r="A23" s="4">
        <v>96</v>
      </c>
      <c r="B23" s="17">
        <v>15</v>
      </c>
      <c r="C23" s="4">
        <v>101</v>
      </c>
      <c r="D23" s="17">
        <v>17</v>
      </c>
      <c r="E23" s="9">
        <v>1520</v>
      </c>
      <c r="F23" s="17">
        <v>15</v>
      </c>
      <c r="G23" s="9">
        <v>2300</v>
      </c>
      <c r="H23" s="17">
        <v>15</v>
      </c>
      <c r="I23" s="9">
        <v>3410</v>
      </c>
      <c r="J23" s="17">
        <v>15</v>
      </c>
      <c r="K23" s="9">
        <v>4240</v>
      </c>
      <c r="L23" s="17">
        <v>15</v>
      </c>
      <c r="M23" s="13">
        <v>360</v>
      </c>
      <c r="N23" s="17">
        <v>22</v>
      </c>
      <c r="O23" s="13">
        <v>620</v>
      </c>
      <c r="P23" s="17">
        <v>22</v>
      </c>
      <c r="Q23" s="13">
        <v>110</v>
      </c>
      <c r="R23" s="17">
        <v>22</v>
      </c>
      <c r="S23" s="13">
        <v>800</v>
      </c>
      <c r="T23" s="17">
        <v>22</v>
      </c>
      <c r="U23" s="13">
        <v>2600</v>
      </c>
      <c r="V23" s="17">
        <v>22</v>
      </c>
      <c r="W23" s="13">
        <v>2200</v>
      </c>
      <c r="X23" s="17">
        <v>22</v>
      </c>
    </row>
    <row r="24" spans="1:24" ht="12.75">
      <c r="A24" s="4">
        <v>97</v>
      </c>
      <c r="B24" s="17">
        <v>14</v>
      </c>
      <c r="C24" s="4">
        <v>102</v>
      </c>
      <c r="D24" s="17">
        <v>16</v>
      </c>
      <c r="E24" s="9">
        <v>1540</v>
      </c>
      <c r="F24" s="17">
        <v>14</v>
      </c>
      <c r="G24" s="9">
        <v>2301</v>
      </c>
      <c r="H24" s="17">
        <v>14</v>
      </c>
      <c r="I24" s="9">
        <v>3411</v>
      </c>
      <c r="J24" s="17">
        <v>14</v>
      </c>
      <c r="K24" s="9">
        <v>4241</v>
      </c>
      <c r="L24" s="17">
        <v>14</v>
      </c>
      <c r="M24" s="13">
        <v>380</v>
      </c>
      <c r="N24" s="17">
        <v>23</v>
      </c>
      <c r="O24" s="13">
        <v>640</v>
      </c>
      <c r="P24" s="17">
        <v>23</v>
      </c>
      <c r="Q24" s="13">
        <v>115</v>
      </c>
      <c r="R24" s="17">
        <v>23</v>
      </c>
      <c r="S24" s="13">
        <v>900</v>
      </c>
      <c r="T24" s="17">
        <v>23</v>
      </c>
      <c r="U24" s="13">
        <v>2900</v>
      </c>
      <c r="V24" s="17">
        <v>23</v>
      </c>
      <c r="W24" s="13">
        <v>2300</v>
      </c>
      <c r="X24" s="17">
        <v>23</v>
      </c>
    </row>
    <row r="25" spans="1:24" ht="12.75">
      <c r="A25" s="4">
        <v>98</v>
      </c>
      <c r="B25" s="17">
        <v>14</v>
      </c>
      <c r="C25" s="4">
        <v>103</v>
      </c>
      <c r="D25" s="17">
        <v>16</v>
      </c>
      <c r="E25" s="9">
        <v>1560</v>
      </c>
      <c r="F25" s="17">
        <v>14</v>
      </c>
      <c r="G25" s="9">
        <v>2360</v>
      </c>
      <c r="H25" s="17">
        <v>14</v>
      </c>
      <c r="I25" s="9">
        <v>3480</v>
      </c>
      <c r="J25" s="17">
        <v>14</v>
      </c>
      <c r="K25" s="9">
        <v>4320</v>
      </c>
      <c r="L25" s="17">
        <v>14</v>
      </c>
      <c r="M25" s="13">
        <v>400</v>
      </c>
      <c r="N25" s="17">
        <v>24</v>
      </c>
      <c r="O25" s="13">
        <v>660</v>
      </c>
      <c r="P25" s="17">
        <v>24</v>
      </c>
      <c r="Q25" s="13">
        <v>120</v>
      </c>
      <c r="R25" s="17">
        <v>24</v>
      </c>
      <c r="S25" s="13">
        <v>100</v>
      </c>
      <c r="T25" s="17">
        <v>24</v>
      </c>
      <c r="U25" s="13">
        <v>3200</v>
      </c>
      <c r="V25" s="17">
        <v>24</v>
      </c>
      <c r="W25" s="13">
        <v>2400</v>
      </c>
      <c r="X25" s="17">
        <v>24</v>
      </c>
    </row>
    <row r="26" spans="1:24" ht="12.75">
      <c r="A26" s="4">
        <v>99</v>
      </c>
      <c r="B26" s="17">
        <v>14</v>
      </c>
      <c r="C26" s="4">
        <v>104</v>
      </c>
      <c r="D26" s="17">
        <v>16</v>
      </c>
      <c r="E26" s="9">
        <v>1580</v>
      </c>
      <c r="F26" s="17">
        <v>13</v>
      </c>
      <c r="G26" s="9">
        <v>2361</v>
      </c>
      <c r="H26" s="17">
        <v>13</v>
      </c>
      <c r="I26" s="9">
        <v>3481</v>
      </c>
      <c r="J26" s="17">
        <v>13</v>
      </c>
      <c r="K26" s="9">
        <v>4321</v>
      </c>
      <c r="L26" s="17">
        <v>13</v>
      </c>
      <c r="M26" s="13">
        <v>420</v>
      </c>
      <c r="N26" s="17">
        <v>25</v>
      </c>
      <c r="O26" s="13">
        <v>680</v>
      </c>
      <c r="P26" s="17">
        <v>25</v>
      </c>
      <c r="Q26" s="13">
        <v>125</v>
      </c>
      <c r="R26" s="17">
        <v>25</v>
      </c>
      <c r="S26" s="13">
        <v>110</v>
      </c>
      <c r="T26" s="17">
        <v>25</v>
      </c>
      <c r="U26" s="13">
        <v>3600</v>
      </c>
      <c r="V26" s="17">
        <v>25</v>
      </c>
      <c r="W26" s="13">
        <v>2500</v>
      </c>
      <c r="X26" s="17">
        <v>25</v>
      </c>
    </row>
    <row r="27" spans="1:12" ht="12.75">
      <c r="A27" s="4">
        <v>100</v>
      </c>
      <c r="B27" s="17">
        <v>13</v>
      </c>
      <c r="C27" s="4">
        <v>105</v>
      </c>
      <c r="D27" s="17">
        <v>16</v>
      </c>
      <c r="E27" s="9">
        <v>2000</v>
      </c>
      <c r="F27" s="17">
        <v>13</v>
      </c>
      <c r="G27" s="9">
        <v>2420</v>
      </c>
      <c r="H27" s="17">
        <v>13</v>
      </c>
      <c r="I27" s="9">
        <v>3550</v>
      </c>
      <c r="J27" s="17">
        <v>13</v>
      </c>
      <c r="K27" s="9">
        <v>4400</v>
      </c>
      <c r="L27" s="17">
        <v>13</v>
      </c>
    </row>
    <row r="28" spans="1:12" ht="12.75">
      <c r="A28" s="4">
        <v>101</v>
      </c>
      <c r="B28" s="17">
        <v>13</v>
      </c>
      <c r="C28" s="4">
        <v>106</v>
      </c>
      <c r="D28" s="17">
        <v>15</v>
      </c>
      <c r="E28" s="9">
        <v>2020</v>
      </c>
      <c r="F28" s="17">
        <v>12</v>
      </c>
      <c r="G28" s="9">
        <v>2421</v>
      </c>
      <c r="H28" s="17">
        <v>12</v>
      </c>
      <c r="I28" s="9">
        <v>3551</v>
      </c>
      <c r="J28" s="17">
        <v>12</v>
      </c>
      <c r="K28" s="9">
        <v>4401</v>
      </c>
      <c r="L28" s="17">
        <v>12</v>
      </c>
    </row>
    <row r="29" spans="1:12" ht="12.75">
      <c r="A29" s="4">
        <v>102</v>
      </c>
      <c r="B29" s="17">
        <v>13</v>
      </c>
      <c r="C29" s="4">
        <v>107</v>
      </c>
      <c r="D29" s="17">
        <v>14</v>
      </c>
      <c r="E29" s="9">
        <v>2040</v>
      </c>
      <c r="F29" s="17">
        <v>12</v>
      </c>
      <c r="G29" s="9">
        <v>2480</v>
      </c>
      <c r="H29" s="17">
        <v>12</v>
      </c>
      <c r="I29" s="9">
        <v>4020</v>
      </c>
      <c r="J29" s="17">
        <v>12</v>
      </c>
      <c r="K29" s="9">
        <v>4480</v>
      </c>
      <c r="L29" s="17">
        <v>12</v>
      </c>
    </row>
    <row r="30" spans="1:12" ht="12.75">
      <c r="A30" s="4">
        <v>103</v>
      </c>
      <c r="B30" s="17">
        <v>13</v>
      </c>
      <c r="C30" s="4">
        <v>108</v>
      </c>
      <c r="D30" s="17">
        <v>14</v>
      </c>
      <c r="E30" s="9">
        <v>2060</v>
      </c>
      <c r="F30" s="17">
        <v>11</v>
      </c>
      <c r="G30" s="9">
        <v>2481</v>
      </c>
      <c r="H30" s="17">
        <v>11</v>
      </c>
      <c r="I30" s="9">
        <v>4021</v>
      </c>
      <c r="J30" s="17">
        <v>11</v>
      </c>
      <c r="K30" s="9">
        <v>4481</v>
      </c>
      <c r="L30" s="17">
        <v>11</v>
      </c>
    </row>
    <row r="31" spans="1:12" ht="12.75">
      <c r="A31" s="4">
        <v>104</v>
      </c>
      <c r="B31" s="17">
        <v>12</v>
      </c>
      <c r="C31" s="4">
        <v>109</v>
      </c>
      <c r="D31" s="17">
        <v>14</v>
      </c>
      <c r="E31" s="9">
        <v>2080</v>
      </c>
      <c r="F31" s="17">
        <v>11</v>
      </c>
      <c r="G31" s="9">
        <v>2540</v>
      </c>
      <c r="H31" s="17">
        <v>11</v>
      </c>
      <c r="I31" s="9">
        <v>4080</v>
      </c>
      <c r="J31" s="17">
        <v>11</v>
      </c>
      <c r="K31" s="9">
        <v>4560</v>
      </c>
      <c r="L31" s="17">
        <v>11</v>
      </c>
    </row>
    <row r="32" spans="1:12" ht="12.75">
      <c r="A32" s="4">
        <v>105</v>
      </c>
      <c r="B32" s="17">
        <v>12</v>
      </c>
      <c r="C32" s="4">
        <v>110</v>
      </c>
      <c r="D32" s="17">
        <v>14</v>
      </c>
      <c r="E32" s="9">
        <v>2100</v>
      </c>
      <c r="F32" s="17">
        <v>10</v>
      </c>
      <c r="G32" s="9">
        <v>2541</v>
      </c>
      <c r="H32" s="17">
        <v>10</v>
      </c>
      <c r="I32" s="9">
        <v>4081</v>
      </c>
      <c r="J32" s="17">
        <v>10</v>
      </c>
      <c r="K32" s="9">
        <v>4561</v>
      </c>
      <c r="L32" s="17">
        <v>10</v>
      </c>
    </row>
    <row r="33" spans="1:12" ht="12.75">
      <c r="A33" s="4">
        <v>106</v>
      </c>
      <c r="B33" s="17">
        <v>12</v>
      </c>
      <c r="C33" s="4">
        <v>111</v>
      </c>
      <c r="D33" s="17">
        <v>13</v>
      </c>
      <c r="E33" s="9">
        <v>2120</v>
      </c>
      <c r="F33" s="17">
        <v>10</v>
      </c>
      <c r="G33" s="9">
        <v>3000</v>
      </c>
      <c r="H33" s="17">
        <v>10</v>
      </c>
      <c r="I33" s="9">
        <v>4160</v>
      </c>
      <c r="J33" s="17">
        <v>10</v>
      </c>
      <c r="K33" s="9">
        <v>5040</v>
      </c>
      <c r="L33" s="17">
        <v>10</v>
      </c>
    </row>
    <row r="34" spans="1:12" ht="12.75">
      <c r="A34" s="4">
        <v>107</v>
      </c>
      <c r="B34" s="17">
        <v>12</v>
      </c>
      <c r="C34" s="4">
        <v>112</v>
      </c>
      <c r="D34" s="17">
        <v>13</v>
      </c>
      <c r="E34" s="9">
        <v>2140</v>
      </c>
      <c r="F34" s="17">
        <v>9</v>
      </c>
      <c r="G34" s="9">
        <v>3001</v>
      </c>
      <c r="H34" s="17">
        <v>9</v>
      </c>
      <c r="I34" s="9">
        <v>4161</v>
      </c>
      <c r="J34" s="17">
        <v>9</v>
      </c>
      <c r="K34" s="9">
        <v>5041</v>
      </c>
      <c r="L34" s="17">
        <v>9</v>
      </c>
    </row>
    <row r="35" spans="1:12" ht="12.75">
      <c r="A35" s="4">
        <v>108</v>
      </c>
      <c r="B35" s="17">
        <v>11</v>
      </c>
      <c r="C35" s="4">
        <v>113</v>
      </c>
      <c r="D35" s="17">
        <v>13</v>
      </c>
      <c r="E35" s="9">
        <v>2160</v>
      </c>
      <c r="F35" s="17">
        <v>9</v>
      </c>
      <c r="G35" s="9">
        <v>3060</v>
      </c>
      <c r="H35" s="17">
        <v>9</v>
      </c>
      <c r="I35" s="9">
        <v>4230</v>
      </c>
      <c r="J35" s="17">
        <v>9</v>
      </c>
      <c r="K35" s="9">
        <v>5120</v>
      </c>
      <c r="L35" s="17">
        <v>9</v>
      </c>
    </row>
    <row r="36" spans="1:12" ht="12.75">
      <c r="A36" s="4">
        <v>109</v>
      </c>
      <c r="B36" s="17">
        <v>11</v>
      </c>
      <c r="C36" s="4">
        <v>114</v>
      </c>
      <c r="D36" s="17">
        <v>13</v>
      </c>
      <c r="E36" s="9">
        <v>2180</v>
      </c>
      <c r="F36" s="17">
        <v>8</v>
      </c>
      <c r="G36" s="9">
        <v>3061</v>
      </c>
      <c r="H36" s="17">
        <v>8</v>
      </c>
      <c r="I36" s="9">
        <v>4231</v>
      </c>
      <c r="J36" s="17">
        <v>8</v>
      </c>
      <c r="K36" s="9">
        <v>5121</v>
      </c>
      <c r="L36" s="17">
        <v>8</v>
      </c>
    </row>
    <row r="37" spans="1:12" ht="12.75">
      <c r="A37" s="4">
        <v>110</v>
      </c>
      <c r="B37" s="17">
        <v>11</v>
      </c>
      <c r="C37" s="4">
        <v>115</v>
      </c>
      <c r="D37" s="17">
        <v>12</v>
      </c>
      <c r="E37" s="9">
        <v>2200</v>
      </c>
      <c r="F37" s="17">
        <v>8</v>
      </c>
      <c r="G37" s="9">
        <v>3130</v>
      </c>
      <c r="H37" s="17">
        <v>8</v>
      </c>
      <c r="I37" s="9">
        <v>4300</v>
      </c>
      <c r="J37" s="17">
        <v>8</v>
      </c>
      <c r="K37" s="9">
        <v>5200</v>
      </c>
      <c r="L37" s="17">
        <v>8</v>
      </c>
    </row>
    <row r="38" spans="1:12" ht="12.75">
      <c r="A38" s="4">
        <v>111</v>
      </c>
      <c r="B38" s="17">
        <v>11</v>
      </c>
      <c r="C38" s="4">
        <v>116</v>
      </c>
      <c r="D38" s="17">
        <v>12</v>
      </c>
      <c r="E38" s="9">
        <v>2220</v>
      </c>
      <c r="F38" s="17">
        <v>7</v>
      </c>
      <c r="G38" s="9">
        <v>3131</v>
      </c>
      <c r="H38" s="17">
        <v>7</v>
      </c>
      <c r="I38" s="9">
        <v>4301</v>
      </c>
      <c r="J38" s="17">
        <v>7</v>
      </c>
      <c r="K38" s="9">
        <v>5201</v>
      </c>
      <c r="L38" s="17">
        <v>7</v>
      </c>
    </row>
    <row r="39" spans="1:12" ht="12.75">
      <c r="A39" s="4">
        <v>112</v>
      </c>
      <c r="B39" s="17">
        <v>10</v>
      </c>
      <c r="C39" s="4">
        <v>117</v>
      </c>
      <c r="D39" s="17">
        <v>12</v>
      </c>
      <c r="E39" s="9">
        <v>2240</v>
      </c>
      <c r="F39" s="17">
        <v>7</v>
      </c>
      <c r="G39" s="9">
        <v>3200</v>
      </c>
      <c r="H39" s="17">
        <v>7</v>
      </c>
      <c r="I39" s="9">
        <v>4400</v>
      </c>
      <c r="J39" s="17">
        <v>7</v>
      </c>
      <c r="K39" s="9">
        <v>5300</v>
      </c>
      <c r="L39" s="17">
        <v>7</v>
      </c>
    </row>
    <row r="40" spans="1:12" ht="12.75">
      <c r="A40" s="4">
        <v>113</v>
      </c>
      <c r="B40" s="17">
        <v>10</v>
      </c>
      <c r="C40" s="4">
        <v>118</v>
      </c>
      <c r="D40" s="17">
        <v>12</v>
      </c>
      <c r="E40" s="9">
        <v>2260</v>
      </c>
      <c r="F40" s="17">
        <v>6</v>
      </c>
      <c r="G40" s="9">
        <v>3201</v>
      </c>
      <c r="H40" s="17">
        <v>6</v>
      </c>
      <c r="I40" s="9">
        <v>4401</v>
      </c>
      <c r="J40" s="17">
        <v>6</v>
      </c>
      <c r="K40" s="9">
        <v>5301</v>
      </c>
      <c r="L40" s="17">
        <v>6</v>
      </c>
    </row>
    <row r="41" spans="1:12" ht="12.75">
      <c r="A41" s="4">
        <v>114</v>
      </c>
      <c r="B41" s="17">
        <v>10</v>
      </c>
      <c r="C41" s="4">
        <v>119</v>
      </c>
      <c r="D41" s="17">
        <v>11</v>
      </c>
      <c r="E41" s="9">
        <v>2280</v>
      </c>
      <c r="F41" s="17">
        <v>6</v>
      </c>
      <c r="G41" s="9">
        <v>3280</v>
      </c>
      <c r="H41" s="17">
        <v>6</v>
      </c>
      <c r="I41" s="9">
        <v>4401</v>
      </c>
      <c r="J41" s="17">
        <v>6</v>
      </c>
      <c r="K41" s="9">
        <v>5400</v>
      </c>
      <c r="L41" s="17">
        <v>6</v>
      </c>
    </row>
    <row r="42" spans="1:12" ht="12.75">
      <c r="A42" s="4">
        <v>115</v>
      </c>
      <c r="B42" s="17">
        <v>10</v>
      </c>
      <c r="C42" s="4">
        <v>120</v>
      </c>
      <c r="D42" s="17">
        <v>11</v>
      </c>
      <c r="E42" s="9">
        <v>2300</v>
      </c>
      <c r="F42" s="17">
        <v>5</v>
      </c>
      <c r="G42" s="9">
        <v>3281</v>
      </c>
      <c r="H42" s="17">
        <v>5</v>
      </c>
      <c r="I42" s="9">
        <v>4500</v>
      </c>
      <c r="J42" s="17">
        <v>5</v>
      </c>
      <c r="K42" s="9">
        <v>5401</v>
      </c>
      <c r="L42" s="17">
        <v>5</v>
      </c>
    </row>
    <row r="43" spans="1:12" ht="12.75">
      <c r="A43" s="4">
        <v>116</v>
      </c>
      <c r="B43" s="17">
        <v>9</v>
      </c>
      <c r="C43" s="4">
        <v>121</v>
      </c>
      <c r="D43" s="17">
        <v>11</v>
      </c>
      <c r="E43" s="9">
        <v>2320</v>
      </c>
      <c r="F43" s="17">
        <v>5</v>
      </c>
      <c r="G43" s="9">
        <v>3370</v>
      </c>
      <c r="H43" s="17">
        <v>5</v>
      </c>
      <c r="I43" s="9">
        <v>4501</v>
      </c>
      <c r="J43" s="17">
        <v>5</v>
      </c>
      <c r="K43" s="9">
        <v>5560</v>
      </c>
      <c r="L43" s="17">
        <v>5</v>
      </c>
    </row>
    <row r="44" spans="1:12" ht="12.75">
      <c r="A44" s="4">
        <v>117</v>
      </c>
      <c r="B44" s="17">
        <v>9</v>
      </c>
      <c r="C44" s="4">
        <v>122</v>
      </c>
      <c r="D44" s="17">
        <v>11</v>
      </c>
      <c r="E44" s="9">
        <v>2340</v>
      </c>
      <c r="F44" s="17">
        <v>4</v>
      </c>
      <c r="G44" s="9">
        <v>3371</v>
      </c>
      <c r="H44" s="17">
        <v>4</v>
      </c>
      <c r="I44" s="9">
        <v>5000</v>
      </c>
      <c r="J44" s="17">
        <v>4</v>
      </c>
      <c r="K44" s="9">
        <v>5561</v>
      </c>
      <c r="L44" s="17">
        <v>4</v>
      </c>
    </row>
    <row r="45" spans="1:12" ht="12.75">
      <c r="A45" s="4">
        <v>118</v>
      </c>
      <c r="B45" s="17">
        <v>9</v>
      </c>
      <c r="C45" s="4">
        <v>123</v>
      </c>
      <c r="D45" s="17">
        <v>10</v>
      </c>
      <c r="E45" s="9">
        <v>2360</v>
      </c>
      <c r="F45" s="17">
        <v>4</v>
      </c>
      <c r="G45" s="9">
        <v>3470</v>
      </c>
      <c r="H45" s="17">
        <v>4</v>
      </c>
      <c r="I45" s="9">
        <v>5001</v>
      </c>
      <c r="J45" s="17">
        <v>4</v>
      </c>
      <c r="K45" s="9">
        <v>6050</v>
      </c>
      <c r="L45" s="17">
        <v>4</v>
      </c>
    </row>
    <row r="46" spans="1:12" ht="12.75">
      <c r="A46" s="4">
        <v>119</v>
      </c>
      <c r="B46" s="17">
        <v>9</v>
      </c>
      <c r="C46" s="4">
        <v>124</v>
      </c>
      <c r="D46" s="17">
        <v>10</v>
      </c>
      <c r="E46" s="9">
        <v>2380</v>
      </c>
      <c r="F46" s="17">
        <v>3</v>
      </c>
      <c r="G46" s="9">
        <v>3471</v>
      </c>
      <c r="H46" s="17">
        <v>3</v>
      </c>
      <c r="I46" s="9">
        <v>5100</v>
      </c>
      <c r="J46" s="17">
        <v>3</v>
      </c>
      <c r="K46" s="9">
        <v>6051</v>
      </c>
      <c r="L46" s="17">
        <v>3</v>
      </c>
    </row>
    <row r="47" spans="1:12" ht="12.75">
      <c r="A47" s="4">
        <v>120</v>
      </c>
      <c r="B47" s="17">
        <v>9</v>
      </c>
      <c r="C47" s="4">
        <v>125</v>
      </c>
      <c r="D47" s="17">
        <v>10</v>
      </c>
      <c r="E47" s="9">
        <v>2400</v>
      </c>
      <c r="F47" s="17">
        <v>3</v>
      </c>
      <c r="G47" s="9">
        <v>4000</v>
      </c>
      <c r="H47" s="17">
        <v>3</v>
      </c>
      <c r="I47" s="9">
        <v>5101</v>
      </c>
      <c r="J47" s="17">
        <v>3</v>
      </c>
      <c r="K47" s="9">
        <v>6200</v>
      </c>
      <c r="L47" s="17">
        <v>3</v>
      </c>
    </row>
    <row r="48" spans="1:12" ht="12.75">
      <c r="A48" s="4">
        <v>121</v>
      </c>
      <c r="B48" s="17">
        <v>8</v>
      </c>
      <c r="C48" s="4">
        <v>126</v>
      </c>
      <c r="D48" s="17">
        <v>10</v>
      </c>
      <c r="E48" s="9">
        <v>2420</v>
      </c>
      <c r="F48" s="17">
        <v>2</v>
      </c>
      <c r="G48" s="9">
        <v>4001</v>
      </c>
      <c r="H48" s="17">
        <v>2</v>
      </c>
      <c r="I48" s="9">
        <v>5200</v>
      </c>
      <c r="J48" s="17">
        <v>2</v>
      </c>
      <c r="K48" s="9">
        <v>6201</v>
      </c>
      <c r="L48" s="17">
        <v>2</v>
      </c>
    </row>
    <row r="49" spans="1:12" ht="12.75">
      <c r="A49" s="4">
        <v>122</v>
      </c>
      <c r="B49" s="17">
        <v>8</v>
      </c>
      <c r="C49" s="4">
        <v>127</v>
      </c>
      <c r="D49" s="17">
        <v>10</v>
      </c>
      <c r="E49" s="9">
        <v>2440</v>
      </c>
      <c r="F49" s="17">
        <v>2</v>
      </c>
      <c r="G49" s="9">
        <v>4150</v>
      </c>
      <c r="H49" s="17">
        <v>2</v>
      </c>
      <c r="I49" s="9">
        <v>5201</v>
      </c>
      <c r="J49" s="17">
        <v>2</v>
      </c>
      <c r="K49" s="9">
        <v>6350</v>
      </c>
      <c r="L49" s="17">
        <v>2</v>
      </c>
    </row>
    <row r="50" spans="1:12" ht="12.75">
      <c r="A50" s="4">
        <v>123</v>
      </c>
      <c r="B50" s="17">
        <v>8</v>
      </c>
      <c r="C50" s="4">
        <v>128</v>
      </c>
      <c r="D50" s="17">
        <v>9</v>
      </c>
      <c r="E50" s="9">
        <v>2460</v>
      </c>
      <c r="F50" s="17">
        <v>1</v>
      </c>
      <c r="G50" s="9">
        <v>4151</v>
      </c>
      <c r="H50" s="17">
        <v>1</v>
      </c>
      <c r="I50" s="9">
        <v>5300</v>
      </c>
      <c r="J50" s="17">
        <v>1</v>
      </c>
      <c r="K50" s="9">
        <v>6351</v>
      </c>
      <c r="L50" s="17">
        <v>1</v>
      </c>
    </row>
    <row r="51" spans="1:12" ht="12.75">
      <c r="A51" s="4">
        <v>124</v>
      </c>
      <c r="B51" s="17">
        <v>8</v>
      </c>
      <c r="C51" s="4">
        <v>129</v>
      </c>
      <c r="D51" s="17">
        <v>9</v>
      </c>
      <c r="E51" s="9">
        <v>2480</v>
      </c>
      <c r="F51" s="17">
        <v>1</v>
      </c>
      <c r="G51" s="9">
        <v>9000</v>
      </c>
      <c r="H51" s="17">
        <v>1</v>
      </c>
      <c r="I51" s="9">
        <v>12000</v>
      </c>
      <c r="J51" s="17">
        <v>1</v>
      </c>
      <c r="K51" s="9">
        <v>13000</v>
      </c>
      <c r="L51" s="17">
        <v>1</v>
      </c>
    </row>
    <row r="52" spans="1:12" ht="12.75">
      <c r="A52" s="4">
        <v>125</v>
      </c>
      <c r="B52" s="17">
        <v>8</v>
      </c>
      <c r="C52" s="4">
        <v>130</v>
      </c>
      <c r="D52" s="17">
        <v>9</v>
      </c>
      <c r="E52" s="9"/>
      <c r="F52" s="17"/>
      <c r="G52" s="9"/>
      <c r="H52" s="17"/>
      <c r="I52" s="9"/>
      <c r="J52" s="17"/>
      <c r="K52" s="9"/>
      <c r="L52" s="17"/>
    </row>
    <row r="53" spans="1:12" ht="12.75">
      <c r="A53" s="4">
        <v>126</v>
      </c>
      <c r="B53" s="17">
        <v>7</v>
      </c>
      <c r="C53" s="4">
        <v>131</v>
      </c>
      <c r="D53" s="17">
        <v>9</v>
      </c>
      <c r="E53" s="9"/>
      <c r="F53" s="17"/>
      <c r="G53" s="9"/>
      <c r="H53" s="17"/>
      <c r="I53" s="9"/>
      <c r="J53" s="17"/>
      <c r="K53" s="9"/>
      <c r="L53" s="17"/>
    </row>
    <row r="54" spans="1:12" ht="12.75">
      <c r="A54" s="4">
        <v>127</v>
      </c>
      <c r="B54" s="17">
        <v>7</v>
      </c>
      <c r="C54" s="4">
        <v>132</v>
      </c>
      <c r="D54" s="17">
        <v>9</v>
      </c>
      <c r="E54" s="9"/>
      <c r="F54" s="17"/>
      <c r="G54" s="9"/>
      <c r="H54" s="17"/>
      <c r="I54" s="9"/>
      <c r="J54" s="17"/>
      <c r="K54" s="9"/>
      <c r="L54" s="17"/>
    </row>
    <row r="55" spans="1:12" ht="12.75">
      <c r="A55" s="4">
        <v>128</v>
      </c>
      <c r="B55" s="17">
        <v>7</v>
      </c>
      <c r="C55" s="4">
        <v>133</v>
      </c>
      <c r="D55" s="17">
        <v>8</v>
      </c>
      <c r="E55" s="9"/>
      <c r="F55" s="17"/>
      <c r="G55" s="9"/>
      <c r="H55" s="17"/>
      <c r="I55" s="9"/>
      <c r="J55" s="17"/>
      <c r="K55" s="9"/>
      <c r="L55" s="17"/>
    </row>
    <row r="56" spans="1:12" ht="12.75">
      <c r="A56" s="4">
        <v>129</v>
      </c>
      <c r="B56" s="17">
        <v>7</v>
      </c>
      <c r="C56" s="4">
        <v>134</v>
      </c>
      <c r="D56" s="17">
        <v>8</v>
      </c>
      <c r="E56" s="9"/>
      <c r="F56" s="17"/>
      <c r="G56" s="9"/>
      <c r="H56" s="17"/>
      <c r="I56" s="9"/>
      <c r="J56" s="17"/>
      <c r="K56" s="9"/>
      <c r="L56" s="17"/>
    </row>
    <row r="57" spans="1:12" ht="12.75">
      <c r="A57" s="4">
        <v>130</v>
      </c>
      <c r="B57" s="17">
        <v>7</v>
      </c>
      <c r="C57" s="4">
        <v>135</v>
      </c>
      <c r="D57" s="17">
        <v>8</v>
      </c>
      <c r="E57" s="9"/>
      <c r="F57" s="17"/>
      <c r="G57" s="9"/>
      <c r="H57" s="17"/>
      <c r="I57" s="9"/>
      <c r="J57" s="17"/>
      <c r="K57" s="9"/>
      <c r="L57" s="17"/>
    </row>
    <row r="58" spans="1:12" ht="12.75">
      <c r="A58" s="4">
        <v>131</v>
      </c>
      <c r="B58" s="17">
        <v>6</v>
      </c>
      <c r="C58" s="4">
        <v>136</v>
      </c>
      <c r="D58" s="17">
        <v>8</v>
      </c>
      <c r="E58" s="9"/>
      <c r="F58" s="17"/>
      <c r="G58" s="9"/>
      <c r="H58" s="17"/>
      <c r="I58" s="9"/>
      <c r="J58" s="17"/>
      <c r="K58" s="9"/>
      <c r="L58" s="17"/>
    </row>
    <row r="59" spans="1:12" ht="12.75">
      <c r="A59" s="4">
        <v>132</v>
      </c>
      <c r="B59" s="17">
        <v>6</v>
      </c>
      <c r="C59" s="4">
        <v>137</v>
      </c>
      <c r="D59" s="17">
        <v>8</v>
      </c>
      <c r="E59" s="9"/>
      <c r="F59" s="17"/>
      <c r="G59" s="9"/>
      <c r="H59" s="17"/>
      <c r="I59" s="9"/>
      <c r="J59" s="17"/>
      <c r="K59" s="9"/>
      <c r="L59" s="17"/>
    </row>
    <row r="60" spans="1:12" ht="12.75">
      <c r="A60" s="4">
        <v>133</v>
      </c>
      <c r="B60" s="17">
        <v>6</v>
      </c>
      <c r="C60" s="4">
        <v>138</v>
      </c>
      <c r="D60" s="17">
        <v>7</v>
      </c>
      <c r="E60" s="9"/>
      <c r="F60" s="17"/>
      <c r="G60" s="9"/>
      <c r="H60" s="17"/>
      <c r="I60" s="9"/>
      <c r="J60" s="17"/>
      <c r="K60" s="9"/>
      <c r="L60" s="17"/>
    </row>
    <row r="61" spans="1:12" ht="12.75">
      <c r="A61" s="4">
        <v>134</v>
      </c>
      <c r="B61" s="17">
        <v>6</v>
      </c>
      <c r="C61" s="4">
        <v>139</v>
      </c>
      <c r="D61" s="17">
        <v>7</v>
      </c>
      <c r="E61" s="9"/>
      <c r="F61" s="17"/>
      <c r="G61" s="9"/>
      <c r="H61" s="17"/>
      <c r="I61" s="9"/>
      <c r="J61" s="17"/>
      <c r="K61" s="9"/>
      <c r="L61" s="17"/>
    </row>
    <row r="62" spans="1:12" ht="12.75">
      <c r="A62" s="4">
        <v>135</v>
      </c>
      <c r="B62" s="17">
        <v>6</v>
      </c>
      <c r="C62" s="4">
        <v>140</v>
      </c>
      <c r="D62" s="17">
        <v>7</v>
      </c>
      <c r="E62" s="9"/>
      <c r="F62" s="17"/>
      <c r="G62" s="9"/>
      <c r="H62" s="17"/>
      <c r="I62" s="9"/>
      <c r="J62" s="17"/>
      <c r="K62" s="9"/>
      <c r="L62" s="17"/>
    </row>
    <row r="63" spans="1:12" ht="12.75">
      <c r="A63" s="4">
        <v>136</v>
      </c>
      <c r="B63" s="17">
        <v>5</v>
      </c>
      <c r="C63" s="4">
        <v>141</v>
      </c>
      <c r="D63" s="17">
        <v>7</v>
      </c>
      <c r="E63" s="9"/>
      <c r="F63" s="17"/>
      <c r="G63" s="9"/>
      <c r="H63" s="17"/>
      <c r="I63" s="9"/>
      <c r="J63" s="17"/>
      <c r="K63" s="9"/>
      <c r="L63" s="17"/>
    </row>
    <row r="64" spans="1:12" ht="12.75">
      <c r="A64" s="4">
        <v>137</v>
      </c>
      <c r="B64" s="17">
        <v>5</v>
      </c>
      <c r="C64" s="4">
        <v>142</v>
      </c>
      <c r="D64" s="17">
        <v>7</v>
      </c>
      <c r="E64" s="9"/>
      <c r="F64" s="17"/>
      <c r="G64" s="9"/>
      <c r="H64" s="17"/>
      <c r="I64" s="9"/>
      <c r="J64" s="17"/>
      <c r="K64" s="9"/>
      <c r="L64" s="17"/>
    </row>
    <row r="65" spans="1:12" ht="12.75">
      <c r="A65" s="4">
        <v>138</v>
      </c>
      <c r="B65" s="17">
        <v>5</v>
      </c>
      <c r="C65" s="4">
        <v>143</v>
      </c>
      <c r="D65" s="17">
        <v>6</v>
      </c>
      <c r="E65" s="9"/>
      <c r="F65" s="17"/>
      <c r="G65" s="9"/>
      <c r="H65" s="17"/>
      <c r="I65" s="9"/>
      <c r="J65" s="17"/>
      <c r="K65" s="9"/>
      <c r="L65" s="17"/>
    </row>
    <row r="66" spans="1:12" ht="12.75">
      <c r="A66" s="4">
        <v>139</v>
      </c>
      <c r="B66" s="17">
        <v>5</v>
      </c>
      <c r="C66" s="4">
        <v>144</v>
      </c>
      <c r="D66" s="17">
        <v>6</v>
      </c>
      <c r="E66" s="9"/>
      <c r="F66" s="17"/>
      <c r="G66" s="9"/>
      <c r="H66" s="17"/>
      <c r="I66" s="9"/>
      <c r="J66" s="17"/>
      <c r="K66" s="9"/>
      <c r="L66" s="17"/>
    </row>
    <row r="67" spans="1:12" ht="12.75">
      <c r="A67" s="4">
        <v>140</v>
      </c>
      <c r="B67" s="17">
        <v>5</v>
      </c>
      <c r="C67" s="4">
        <v>145</v>
      </c>
      <c r="D67" s="17">
        <v>6</v>
      </c>
      <c r="E67" s="9"/>
      <c r="F67" s="17"/>
      <c r="G67" s="9"/>
      <c r="H67" s="17"/>
      <c r="I67" s="9"/>
      <c r="J67" s="17"/>
      <c r="K67" s="9"/>
      <c r="L67" s="17"/>
    </row>
    <row r="68" spans="1:12" ht="12.75">
      <c r="A68" s="4">
        <v>141</v>
      </c>
      <c r="B68" s="17">
        <v>5</v>
      </c>
      <c r="C68" s="4">
        <v>146</v>
      </c>
      <c r="D68" s="17">
        <v>6</v>
      </c>
      <c r="E68" s="9"/>
      <c r="F68" s="17"/>
      <c r="G68" s="9"/>
      <c r="H68" s="17"/>
      <c r="I68" s="9"/>
      <c r="J68" s="17"/>
      <c r="K68" s="9"/>
      <c r="L68" s="17"/>
    </row>
    <row r="69" spans="1:12" ht="12.75">
      <c r="A69" s="4">
        <v>142</v>
      </c>
      <c r="B69" s="17">
        <v>4</v>
      </c>
      <c r="C69" s="4">
        <v>147</v>
      </c>
      <c r="D69" s="17">
        <v>6</v>
      </c>
      <c r="E69" s="9"/>
      <c r="F69" s="17"/>
      <c r="G69" s="9"/>
      <c r="H69" s="17"/>
      <c r="I69" s="9"/>
      <c r="J69" s="17"/>
      <c r="K69" s="9"/>
      <c r="L69" s="17"/>
    </row>
    <row r="70" spans="1:12" ht="12.75">
      <c r="A70" s="4">
        <v>143</v>
      </c>
      <c r="B70" s="17">
        <v>4</v>
      </c>
      <c r="C70" s="4">
        <v>148</v>
      </c>
      <c r="D70" s="17">
        <v>5</v>
      </c>
      <c r="E70" s="9"/>
      <c r="F70" s="17"/>
      <c r="G70" s="9"/>
      <c r="H70" s="17"/>
      <c r="I70" s="9"/>
      <c r="J70" s="17"/>
      <c r="K70" s="9"/>
      <c r="L70" s="17"/>
    </row>
    <row r="71" spans="1:12" ht="12.75">
      <c r="A71" s="4">
        <v>144</v>
      </c>
      <c r="B71" s="17">
        <v>4</v>
      </c>
      <c r="C71" s="4">
        <v>149</v>
      </c>
      <c r="D71" s="17">
        <v>5</v>
      </c>
      <c r="E71" s="9"/>
      <c r="F71" s="17"/>
      <c r="G71" s="9"/>
      <c r="H71" s="17"/>
      <c r="I71" s="9"/>
      <c r="J71" s="17"/>
      <c r="K71" s="9"/>
      <c r="L71" s="17"/>
    </row>
    <row r="72" spans="1:12" ht="12.75">
      <c r="A72" s="4">
        <v>145</v>
      </c>
      <c r="B72" s="17">
        <v>4</v>
      </c>
      <c r="C72" s="4">
        <v>150</v>
      </c>
      <c r="D72" s="17">
        <v>5</v>
      </c>
      <c r="E72" s="9"/>
      <c r="F72" s="17"/>
      <c r="G72" s="9"/>
      <c r="H72" s="17"/>
      <c r="I72" s="9"/>
      <c r="J72" s="17"/>
      <c r="K72" s="9"/>
      <c r="L72" s="17"/>
    </row>
    <row r="73" spans="1:12" ht="12.75">
      <c r="A73" s="4">
        <v>146</v>
      </c>
      <c r="B73" s="17">
        <v>4</v>
      </c>
      <c r="C73" s="4">
        <v>151</v>
      </c>
      <c r="D73" s="17">
        <v>5</v>
      </c>
      <c r="E73" s="9"/>
      <c r="F73" s="17"/>
      <c r="G73" s="9"/>
      <c r="H73" s="17"/>
      <c r="I73" s="9"/>
      <c r="J73" s="17"/>
      <c r="K73" s="9"/>
      <c r="L73" s="17"/>
    </row>
    <row r="74" spans="1:12" ht="12.75">
      <c r="A74" s="4">
        <v>147</v>
      </c>
      <c r="B74" s="17">
        <v>4</v>
      </c>
      <c r="C74" s="4">
        <v>152</v>
      </c>
      <c r="D74" s="17">
        <v>5</v>
      </c>
      <c r="E74" s="9"/>
      <c r="F74" s="17"/>
      <c r="G74" s="9"/>
      <c r="H74" s="17"/>
      <c r="I74" s="9"/>
      <c r="J74" s="17"/>
      <c r="K74" s="9"/>
      <c r="L74" s="17"/>
    </row>
    <row r="75" spans="1:12" ht="12.75">
      <c r="A75" s="4">
        <v>148</v>
      </c>
      <c r="B75" s="17">
        <v>3</v>
      </c>
      <c r="C75" s="4">
        <v>153</v>
      </c>
      <c r="D75" s="17">
        <v>4</v>
      </c>
      <c r="E75" s="9"/>
      <c r="F75" s="17"/>
      <c r="G75" s="9"/>
      <c r="H75" s="17"/>
      <c r="I75" s="9"/>
      <c r="J75" s="17"/>
      <c r="K75" s="9"/>
      <c r="L75" s="17"/>
    </row>
    <row r="76" spans="1:12" ht="12.75">
      <c r="A76" s="4">
        <v>149</v>
      </c>
      <c r="B76" s="17">
        <v>3</v>
      </c>
      <c r="C76" s="4">
        <v>154</v>
      </c>
      <c r="D76" s="17">
        <v>4</v>
      </c>
      <c r="E76" s="9"/>
      <c r="F76" s="17"/>
      <c r="G76" s="9"/>
      <c r="H76" s="17"/>
      <c r="I76" s="9"/>
      <c r="J76" s="17"/>
      <c r="K76" s="9"/>
      <c r="L76" s="17"/>
    </row>
    <row r="77" spans="1:12" ht="12.75">
      <c r="A77" s="4">
        <v>150</v>
      </c>
      <c r="B77" s="17">
        <v>3</v>
      </c>
      <c r="C77" s="4">
        <v>155</v>
      </c>
      <c r="D77" s="17">
        <v>4</v>
      </c>
      <c r="E77" s="9"/>
      <c r="F77" s="17"/>
      <c r="G77" s="9"/>
      <c r="H77" s="17"/>
      <c r="I77" s="9"/>
      <c r="J77" s="17"/>
      <c r="K77" s="9"/>
      <c r="L77" s="17"/>
    </row>
    <row r="78" spans="1:12" ht="12.75">
      <c r="A78" s="4">
        <v>151</v>
      </c>
      <c r="B78" s="17">
        <v>3</v>
      </c>
      <c r="C78" s="4">
        <v>156</v>
      </c>
      <c r="D78" s="17">
        <v>4</v>
      </c>
      <c r="E78" s="9"/>
      <c r="F78" s="17"/>
      <c r="G78" s="9"/>
      <c r="H78" s="17"/>
      <c r="I78" s="9"/>
      <c r="J78" s="17"/>
      <c r="K78" s="9"/>
      <c r="L78" s="17"/>
    </row>
    <row r="79" spans="1:12" ht="12.75">
      <c r="A79" s="4">
        <v>152</v>
      </c>
      <c r="B79" s="17">
        <v>3</v>
      </c>
      <c r="C79" s="4">
        <v>157</v>
      </c>
      <c r="D79" s="17">
        <v>4</v>
      </c>
      <c r="E79" s="9"/>
      <c r="F79" s="17"/>
      <c r="G79" s="9"/>
      <c r="H79" s="17"/>
      <c r="I79" s="9"/>
      <c r="J79" s="17"/>
      <c r="K79" s="9"/>
      <c r="L79" s="17"/>
    </row>
    <row r="80" spans="1:12" ht="12.75">
      <c r="A80" s="4">
        <v>153</v>
      </c>
      <c r="B80" s="17">
        <v>3</v>
      </c>
      <c r="C80" s="4">
        <v>158</v>
      </c>
      <c r="D80" s="17">
        <v>4</v>
      </c>
      <c r="E80" s="9"/>
      <c r="F80" s="17"/>
      <c r="G80" s="9"/>
      <c r="H80" s="17"/>
      <c r="I80" s="9"/>
      <c r="J80" s="17"/>
      <c r="K80" s="9"/>
      <c r="L80" s="17"/>
    </row>
    <row r="81" spans="1:12" ht="12.75">
      <c r="A81" s="4">
        <v>154</v>
      </c>
      <c r="B81" s="17">
        <v>2</v>
      </c>
      <c r="C81" s="4">
        <v>159</v>
      </c>
      <c r="D81" s="17">
        <v>4</v>
      </c>
      <c r="E81" s="9"/>
      <c r="F81" s="17"/>
      <c r="G81" s="9"/>
      <c r="H81" s="17"/>
      <c r="I81" s="9"/>
      <c r="J81" s="17"/>
      <c r="K81" s="9"/>
      <c r="L81" s="17"/>
    </row>
    <row r="82" spans="1:12" ht="12.75">
      <c r="A82" s="4">
        <v>155</v>
      </c>
      <c r="B82" s="17">
        <v>2</v>
      </c>
      <c r="C82" s="4">
        <v>160</v>
      </c>
      <c r="D82" s="17">
        <v>3</v>
      </c>
      <c r="E82" s="9"/>
      <c r="F82" s="17"/>
      <c r="G82" s="9"/>
      <c r="H82" s="17"/>
      <c r="I82" s="9"/>
      <c r="J82" s="17"/>
      <c r="K82" s="9"/>
      <c r="L82" s="17"/>
    </row>
    <row r="83" spans="1:12" ht="12.75">
      <c r="A83" s="4">
        <v>156</v>
      </c>
      <c r="B83" s="17">
        <v>2</v>
      </c>
      <c r="C83" s="4">
        <v>161</v>
      </c>
      <c r="D83" s="17">
        <v>3</v>
      </c>
      <c r="E83" s="9"/>
      <c r="F83" s="17"/>
      <c r="G83" s="9"/>
      <c r="H83" s="17"/>
      <c r="I83" s="9"/>
      <c r="J83" s="17"/>
      <c r="K83" s="9"/>
      <c r="L83" s="17"/>
    </row>
    <row r="84" spans="1:12" ht="12.75">
      <c r="A84" s="4">
        <v>157</v>
      </c>
      <c r="B84" s="17">
        <v>2</v>
      </c>
      <c r="C84" s="4">
        <v>162</v>
      </c>
      <c r="D84" s="17">
        <v>3</v>
      </c>
      <c r="E84" s="9"/>
      <c r="F84" s="17"/>
      <c r="G84" s="9"/>
      <c r="H84" s="17"/>
      <c r="I84" s="9"/>
      <c r="J84" s="17"/>
      <c r="K84" s="9"/>
      <c r="L84" s="17"/>
    </row>
    <row r="85" spans="1:12" ht="12.75">
      <c r="A85" s="4">
        <v>158</v>
      </c>
      <c r="B85" s="17">
        <v>2</v>
      </c>
      <c r="C85" s="4">
        <v>163</v>
      </c>
      <c r="D85" s="17">
        <v>3</v>
      </c>
      <c r="E85" s="9"/>
      <c r="F85" s="17"/>
      <c r="G85" s="9"/>
      <c r="H85" s="17"/>
      <c r="I85" s="9"/>
      <c r="J85" s="17"/>
      <c r="K85" s="9"/>
      <c r="L85" s="17"/>
    </row>
    <row r="86" spans="1:12" ht="12.75">
      <c r="A86" s="4">
        <v>159</v>
      </c>
      <c r="B86" s="17">
        <v>2</v>
      </c>
      <c r="C86" s="4">
        <v>164</v>
      </c>
      <c r="D86" s="17">
        <v>3</v>
      </c>
      <c r="E86" s="9"/>
      <c r="F86" s="17"/>
      <c r="G86" s="9"/>
      <c r="H86" s="17"/>
      <c r="I86" s="9"/>
      <c r="J86" s="17"/>
      <c r="K86" s="9"/>
      <c r="L86" s="17"/>
    </row>
    <row r="87" spans="1:12" ht="12.75">
      <c r="A87" s="4">
        <v>160</v>
      </c>
      <c r="B87" s="17">
        <v>2</v>
      </c>
      <c r="C87" s="4">
        <v>165</v>
      </c>
      <c r="D87" s="17">
        <v>3</v>
      </c>
      <c r="E87" s="9"/>
      <c r="F87" s="17"/>
      <c r="G87" s="9"/>
      <c r="H87" s="17"/>
      <c r="I87" s="9"/>
      <c r="J87" s="17"/>
      <c r="K87" s="9"/>
      <c r="L87" s="17"/>
    </row>
    <row r="88" spans="1:12" ht="12.75">
      <c r="A88" s="4">
        <v>161</v>
      </c>
      <c r="B88" s="17">
        <v>1</v>
      </c>
      <c r="C88" s="4">
        <v>166</v>
      </c>
      <c r="D88" s="17">
        <v>3</v>
      </c>
      <c r="E88" s="9"/>
      <c r="F88" s="17"/>
      <c r="G88" s="9"/>
      <c r="H88" s="17"/>
      <c r="I88" s="9"/>
      <c r="J88" s="17"/>
      <c r="K88" s="9"/>
      <c r="L88" s="17"/>
    </row>
    <row r="89" spans="1:12" ht="12.75">
      <c r="A89" s="4">
        <v>162</v>
      </c>
      <c r="B89" s="17">
        <v>1</v>
      </c>
      <c r="C89" s="4">
        <v>167</v>
      </c>
      <c r="D89" s="17">
        <v>2</v>
      </c>
      <c r="E89" s="9"/>
      <c r="F89" s="17"/>
      <c r="G89" s="9"/>
      <c r="H89" s="17"/>
      <c r="I89" s="9"/>
      <c r="J89" s="17"/>
      <c r="K89" s="9"/>
      <c r="L89" s="17"/>
    </row>
    <row r="90" spans="1:12" ht="12.75">
      <c r="A90" s="4">
        <v>163</v>
      </c>
      <c r="B90" s="17">
        <v>1</v>
      </c>
      <c r="C90" s="4">
        <v>168</v>
      </c>
      <c r="D90" s="17">
        <v>2</v>
      </c>
      <c r="E90" s="9"/>
      <c r="F90" s="17"/>
      <c r="G90" s="9"/>
      <c r="H90" s="17"/>
      <c r="I90" s="9"/>
      <c r="J90" s="17"/>
      <c r="K90" s="9"/>
      <c r="L90" s="17"/>
    </row>
    <row r="91" spans="1:12" ht="12.75">
      <c r="A91" s="4">
        <v>164</v>
      </c>
      <c r="B91" s="17">
        <v>1</v>
      </c>
      <c r="C91" s="4">
        <v>169</v>
      </c>
      <c r="D91" s="17">
        <v>2</v>
      </c>
      <c r="E91" s="9"/>
      <c r="F91" s="17"/>
      <c r="G91" s="9"/>
      <c r="H91" s="17"/>
      <c r="I91" s="9"/>
      <c r="J91" s="17"/>
      <c r="K91" s="9"/>
      <c r="L91" s="17"/>
    </row>
    <row r="92" spans="1:12" ht="12.75">
      <c r="A92" s="4">
        <v>165</v>
      </c>
      <c r="B92" s="17">
        <v>1</v>
      </c>
      <c r="C92" s="4">
        <v>170</v>
      </c>
      <c r="D92" s="17">
        <v>2</v>
      </c>
      <c r="E92" s="9"/>
      <c r="F92" s="17"/>
      <c r="G92" s="9"/>
      <c r="H92" s="17"/>
      <c r="I92" s="9"/>
      <c r="J92" s="17"/>
      <c r="K92" s="9"/>
      <c r="L92" s="17"/>
    </row>
    <row r="93" spans="1:12" ht="12.75">
      <c r="A93" s="4">
        <v>166</v>
      </c>
      <c r="B93" s="17">
        <v>1</v>
      </c>
      <c r="C93" s="4">
        <v>171</v>
      </c>
      <c r="D93" s="17">
        <v>2</v>
      </c>
      <c r="E93" s="9"/>
      <c r="F93" s="17"/>
      <c r="G93" s="9"/>
      <c r="H93" s="17"/>
      <c r="I93" s="9"/>
      <c r="J93" s="17"/>
      <c r="K93" s="9"/>
      <c r="L93" s="17"/>
    </row>
    <row r="94" spans="1:12" ht="12.75">
      <c r="A94" s="4">
        <v>167</v>
      </c>
      <c r="B94" s="17">
        <v>1</v>
      </c>
      <c r="C94" s="4">
        <v>172</v>
      </c>
      <c r="D94" s="17">
        <v>2</v>
      </c>
      <c r="E94" s="9"/>
      <c r="F94" s="17"/>
      <c r="G94" s="9"/>
      <c r="H94" s="17"/>
      <c r="I94" s="9"/>
      <c r="J94" s="17"/>
      <c r="K94" s="9"/>
      <c r="L94" s="17"/>
    </row>
    <row r="95" spans="1:12" ht="12.75">
      <c r="A95" s="4">
        <v>168</v>
      </c>
      <c r="B95" s="17">
        <v>1</v>
      </c>
      <c r="C95" s="4">
        <v>173</v>
      </c>
      <c r="D95" s="17">
        <v>2</v>
      </c>
      <c r="E95" s="9"/>
      <c r="F95" s="17"/>
      <c r="G95" s="9"/>
      <c r="H95" s="17"/>
      <c r="I95" s="9"/>
      <c r="J95" s="17"/>
      <c r="K95" s="9"/>
      <c r="L95" s="17"/>
    </row>
    <row r="96" spans="1:12" ht="12.75">
      <c r="A96" s="4">
        <v>169</v>
      </c>
      <c r="B96" s="17">
        <v>1</v>
      </c>
      <c r="C96" s="4">
        <v>174</v>
      </c>
      <c r="D96" s="17">
        <v>1</v>
      </c>
      <c r="E96" s="9"/>
      <c r="F96" s="17"/>
      <c r="G96" s="9"/>
      <c r="H96" s="17"/>
      <c r="I96" s="9"/>
      <c r="J96" s="17"/>
      <c r="K96" s="9"/>
      <c r="L96" s="17"/>
    </row>
    <row r="97" spans="1:12" ht="12.75">
      <c r="A97" s="4">
        <v>170</v>
      </c>
      <c r="B97" s="17">
        <v>1</v>
      </c>
      <c r="C97" s="4">
        <v>175</v>
      </c>
      <c r="D97" s="17">
        <v>1</v>
      </c>
      <c r="E97" s="9"/>
      <c r="F97" s="17"/>
      <c r="G97" s="9"/>
      <c r="H97" s="17"/>
      <c r="I97" s="9"/>
      <c r="J97" s="17"/>
      <c r="K97" s="9"/>
      <c r="L97" s="17"/>
    </row>
    <row r="98" spans="1:12" ht="12.75">
      <c r="A98" s="4">
        <v>171</v>
      </c>
      <c r="B98" s="17">
        <v>1</v>
      </c>
      <c r="C98" s="4">
        <v>176</v>
      </c>
      <c r="D98" s="17">
        <v>1</v>
      </c>
      <c r="E98" s="9"/>
      <c r="F98" s="17"/>
      <c r="G98" s="9"/>
      <c r="H98" s="17"/>
      <c r="I98" s="9"/>
      <c r="J98" s="17"/>
      <c r="K98" s="9"/>
      <c r="L98" s="17"/>
    </row>
    <row r="99" spans="1:12" ht="12.75">
      <c r="A99" s="4">
        <v>172</v>
      </c>
      <c r="B99" s="17">
        <v>1</v>
      </c>
      <c r="C99" s="4">
        <v>177</v>
      </c>
      <c r="D99" s="17">
        <v>1</v>
      </c>
      <c r="E99" s="9"/>
      <c r="F99" s="17"/>
      <c r="G99" s="9"/>
      <c r="H99" s="17"/>
      <c r="I99" s="9"/>
      <c r="J99" s="17"/>
      <c r="K99" s="9"/>
      <c r="L99" s="17"/>
    </row>
    <row r="100" spans="1:12" ht="12.75">
      <c r="A100" s="4">
        <v>173</v>
      </c>
      <c r="B100" s="17">
        <v>1</v>
      </c>
      <c r="C100" s="4">
        <v>178</v>
      </c>
      <c r="D100" s="17">
        <v>1</v>
      </c>
      <c r="E100" s="9"/>
      <c r="F100" s="17"/>
      <c r="G100" s="9"/>
      <c r="H100" s="17"/>
      <c r="I100" s="9"/>
      <c r="J100" s="17"/>
      <c r="K100" s="9"/>
      <c r="L100" s="17"/>
    </row>
    <row r="101" spans="1:12" ht="12.75">
      <c r="A101" s="4">
        <v>174</v>
      </c>
      <c r="B101" s="17">
        <v>1</v>
      </c>
      <c r="C101" s="4">
        <v>179</v>
      </c>
      <c r="D101" s="17">
        <v>1</v>
      </c>
      <c r="E101" s="9"/>
      <c r="F101" s="17"/>
      <c r="G101" s="9"/>
      <c r="H101" s="17"/>
      <c r="I101" s="9"/>
      <c r="J101" s="17"/>
      <c r="K101" s="9"/>
      <c r="L101" s="17"/>
    </row>
    <row r="102" spans="1:12" ht="12.75">
      <c r="A102" s="4">
        <v>174</v>
      </c>
      <c r="B102" s="17">
        <v>1</v>
      </c>
      <c r="C102" s="4">
        <v>180</v>
      </c>
      <c r="D102" s="17">
        <v>1</v>
      </c>
      <c r="E102" s="9"/>
      <c r="F102" s="17"/>
      <c r="G102" s="9"/>
      <c r="H102" s="17"/>
      <c r="I102" s="9"/>
      <c r="J102" s="17"/>
      <c r="K102" s="9"/>
      <c r="L102" s="1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51"/>
  <sheetViews>
    <sheetView zoomScalePageLayoutView="0" workbookViewId="0" topLeftCell="A1">
      <selection activeCell="U2" sqref="U2:V26"/>
    </sheetView>
  </sheetViews>
  <sheetFormatPr defaultColWidth="11.00390625" defaultRowHeight="15.75"/>
  <cols>
    <col min="1" max="1" width="4.625" style="51" bestFit="1" customWidth="1"/>
    <col min="2" max="2" width="4.125" style="52" bestFit="1" customWidth="1"/>
    <col min="3" max="3" width="4.625" style="51" bestFit="1" customWidth="1"/>
    <col min="4" max="4" width="4.125" style="52" bestFit="1" customWidth="1"/>
    <col min="5" max="5" width="6.75390625" style="51" bestFit="1" customWidth="1"/>
    <col min="6" max="6" width="4.125" style="52" bestFit="1" customWidth="1"/>
    <col min="7" max="7" width="5.50390625" style="51" bestFit="1" customWidth="1"/>
    <col min="8" max="8" width="4.125" style="52" bestFit="1" customWidth="1"/>
    <col min="9" max="9" width="5.50390625" style="53" bestFit="1" customWidth="1"/>
    <col min="10" max="10" width="4.125" style="52" bestFit="1" customWidth="1"/>
    <col min="11" max="11" width="6.375" style="53" bestFit="1" customWidth="1"/>
    <col min="12" max="12" width="4.125" style="52" bestFit="1" customWidth="1"/>
    <col min="13" max="13" width="11.125" style="53" bestFit="1" customWidth="1"/>
    <col min="14" max="14" width="4.125" style="52" bestFit="1" customWidth="1"/>
    <col min="15" max="15" width="7.625" style="2" bestFit="1" customWidth="1"/>
    <col min="16" max="16" width="3.875" style="18" bestFit="1" customWidth="1"/>
    <col min="17" max="17" width="7.625" style="2" bestFit="1" customWidth="1"/>
    <col min="18" max="18" width="3.875" style="18" bestFit="1" customWidth="1"/>
    <col min="19" max="19" width="7.625" style="2" bestFit="1" customWidth="1"/>
    <col min="20" max="20" width="3.875" style="18" bestFit="1" customWidth="1"/>
    <col min="21" max="21" width="7.625" style="2" bestFit="1" customWidth="1"/>
    <col min="22" max="22" width="3.875" style="18" bestFit="1" customWidth="1"/>
    <col min="23" max="23" width="7.625" style="2" bestFit="1" customWidth="1"/>
    <col min="24" max="24" width="3.875" style="18" bestFit="1" customWidth="1"/>
    <col min="25" max="25" width="7.625" style="2" bestFit="1" customWidth="1"/>
    <col min="26" max="26" width="3.875" style="18" bestFit="1" customWidth="1"/>
    <col min="27" max="27" width="7.625" style="2" bestFit="1" customWidth="1"/>
    <col min="28" max="28" width="3.875" style="18" bestFit="1" customWidth="1"/>
    <col min="29" max="29" width="7.625" style="2" bestFit="1" customWidth="1"/>
    <col min="30" max="30" width="3.875" style="18" bestFit="1" customWidth="1"/>
    <col min="31" max="16384" width="11.00390625" style="2" customWidth="1"/>
  </cols>
  <sheetData>
    <row r="1" spans="1:30" ht="13.5" thickBot="1">
      <c r="A1" s="20" t="s">
        <v>3</v>
      </c>
      <c r="B1" s="21" t="s">
        <v>13</v>
      </c>
      <c r="C1" s="20" t="s">
        <v>20</v>
      </c>
      <c r="D1" s="21" t="s">
        <v>13</v>
      </c>
      <c r="E1" s="20" t="s">
        <v>26</v>
      </c>
      <c r="F1" s="21" t="s">
        <v>13</v>
      </c>
      <c r="G1" s="20" t="s">
        <v>21</v>
      </c>
      <c r="H1" s="21" t="s">
        <v>13</v>
      </c>
      <c r="I1" s="22" t="s">
        <v>5</v>
      </c>
      <c r="J1" s="21" t="s">
        <v>13</v>
      </c>
      <c r="K1" s="22" t="s">
        <v>22</v>
      </c>
      <c r="L1" s="21" t="s">
        <v>13</v>
      </c>
      <c r="M1" s="22" t="s">
        <v>23</v>
      </c>
      <c r="N1" s="21" t="s">
        <v>13</v>
      </c>
      <c r="O1" s="11" t="s">
        <v>8</v>
      </c>
      <c r="P1" s="15" t="s">
        <v>13</v>
      </c>
      <c r="Q1" s="11" t="s">
        <v>16</v>
      </c>
      <c r="R1" s="15" t="s">
        <v>13</v>
      </c>
      <c r="S1" s="11" t="s">
        <v>17</v>
      </c>
      <c r="T1" s="15" t="s">
        <v>13</v>
      </c>
      <c r="U1" s="11" t="s">
        <v>18</v>
      </c>
      <c r="V1" s="15" t="s">
        <v>13</v>
      </c>
      <c r="W1" s="11" t="s">
        <v>7</v>
      </c>
      <c r="X1" s="15" t="s">
        <v>13</v>
      </c>
      <c r="Y1" s="11" t="s">
        <v>19</v>
      </c>
      <c r="Z1" s="15" t="s">
        <v>13</v>
      </c>
      <c r="AA1" s="11" t="s">
        <v>24</v>
      </c>
      <c r="AB1" s="15" t="s">
        <v>13</v>
      </c>
      <c r="AC1" s="11" t="s">
        <v>25</v>
      </c>
      <c r="AD1" s="15" t="s">
        <v>13</v>
      </c>
    </row>
    <row r="2" spans="1:30" ht="13.5" thickTop="1">
      <c r="A2" s="23">
        <v>0</v>
      </c>
      <c r="B2" s="24">
        <v>25</v>
      </c>
      <c r="C2" s="25">
        <v>0</v>
      </c>
      <c r="D2" s="24">
        <v>25</v>
      </c>
      <c r="E2" s="25">
        <v>0</v>
      </c>
      <c r="F2" s="24">
        <v>25</v>
      </c>
      <c r="G2" s="26">
        <v>0</v>
      </c>
      <c r="H2" s="24">
        <v>25</v>
      </c>
      <c r="I2" s="27">
        <v>0</v>
      </c>
      <c r="J2" s="24">
        <v>25</v>
      </c>
      <c r="K2" s="27">
        <v>0</v>
      </c>
      <c r="L2" s="24">
        <v>25</v>
      </c>
      <c r="M2" s="28">
        <v>0</v>
      </c>
      <c r="N2" s="24">
        <v>25</v>
      </c>
      <c r="O2" s="14">
        <v>0</v>
      </c>
      <c r="P2" s="16">
        <v>1</v>
      </c>
      <c r="Q2" s="14">
        <v>0</v>
      </c>
      <c r="R2" s="16">
        <v>1</v>
      </c>
      <c r="S2" s="14">
        <v>0</v>
      </c>
      <c r="T2" s="16">
        <v>1</v>
      </c>
      <c r="U2" s="14">
        <v>0</v>
      </c>
      <c r="V2" s="16">
        <v>1</v>
      </c>
      <c r="W2" s="14">
        <v>0</v>
      </c>
      <c r="X2" s="16">
        <v>1</v>
      </c>
      <c r="Y2" s="14">
        <v>0</v>
      </c>
      <c r="Z2" s="16">
        <v>1</v>
      </c>
      <c r="AA2" s="14">
        <v>0</v>
      </c>
      <c r="AB2" s="16">
        <v>1</v>
      </c>
      <c r="AC2" s="14">
        <v>0</v>
      </c>
      <c r="AD2" s="16">
        <v>1</v>
      </c>
    </row>
    <row r="3" spans="1:30" ht="12.75">
      <c r="A3" s="29">
        <v>74</v>
      </c>
      <c r="B3" s="30">
        <v>25</v>
      </c>
      <c r="C3" s="31">
        <v>84</v>
      </c>
      <c r="D3" s="30">
        <v>25</v>
      </c>
      <c r="E3" s="31">
        <v>84</v>
      </c>
      <c r="F3" s="30">
        <v>25</v>
      </c>
      <c r="G3" s="32">
        <v>160</v>
      </c>
      <c r="H3" s="30">
        <v>25</v>
      </c>
      <c r="I3" s="33">
        <v>1300</v>
      </c>
      <c r="J3" s="30">
        <v>25</v>
      </c>
      <c r="K3" s="33">
        <v>3150</v>
      </c>
      <c r="L3" s="30">
        <v>25</v>
      </c>
      <c r="M3" s="34">
        <v>5200</v>
      </c>
      <c r="N3" s="30">
        <v>25</v>
      </c>
      <c r="O3" s="14">
        <v>180</v>
      </c>
      <c r="P3" s="17">
        <v>2</v>
      </c>
      <c r="Q3" s="14">
        <v>360</v>
      </c>
      <c r="R3" s="17">
        <v>2</v>
      </c>
      <c r="S3" s="14">
        <v>80</v>
      </c>
      <c r="T3" s="17">
        <v>2</v>
      </c>
      <c r="U3" s="14">
        <v>70</v>
      </c>
      <c r="V3" s="17">
        <v>2</v>
      </c>
      <c r="W3" s="14">
        <v>300</v>
      </c>
      <c r="X3" s="17">
        <v>2</v>
      </c>
      <c r="Y3" s="14">
        <v>500</v>
      </c>
      <c r="Z3" s="17">
        <v>2</v>
      </c>
      <c r="AA3" s="14">
        <v>500</v>
      </c>
      <c r="AB3" s="17">
        <v>2</v>
      </c>
      <c r="AC3" s="14">
        <v>400</v>
      </c>
      <c r="AD3" s="17">
        <v>2</v>
      </c>
    </row>
    <row r="4" spans="1:30" ht="12.75">
      <c r="A4" s="35"/>
      <c r="B4" s="30"/>
      <c r="C4" s="25"/>
      <c r="D4" s="30"/>
      <c r="E4" s="25">
        <v>85</v>
      </c>
      <c r="F4" s="30">
        <v>24</v>
      </c>
      <c r="G4" s="26">
        <v>161</v>
      </c>
      <c r="H4" s="30">
        <v>24</v>
      </c>
      <c r="I4" s="27">
        <v>1301</v>
      </c>
      <c r="J4" s="30">
        <v>24</v>
      </c>
      <c r="K4" s="27">
        <v>3151</v>
      </c>
      <c r="L4" s="30">
        <v>24</v>
      </c>
      <c r="M4" s="36">
        <v>5201</v>
      </c>
      <c r="N4" s="30">
        <v>24</v>
      </c>
      <c r="O4" s="14">
        <v>200</v>
      </c>
      <c r="P4" s="17">
        <v>3</v>
      </c>
      <c r="Q4" s="14">
        <v>380</v>
      </c>
      <c r="R4" s="17">
        <v>3</v>
      </c>
      <c r="S4" s="14"/>
      <c r="T4" s="17">
        <v>3</v>
      </c>
      <c r="U4" s="14">
        <v>80</v>
      </c>
      <c r="V4" s="17">
        <v>3</v>
      </c>
      <c r="W4" s="14">
        <v>320</v>
      </c>
      <c r="X4" s="17">
        <v>3</v>
      </c>
      <c r="Y4" s="14">
        <v>550</v>
      </c>
      <c r="Z4" s="17">
        <v>3</v>
      </c>
      <c r="AA4" s="14">
        <v>550</v>
      </c>
      <c r="AB4" s="17">
        <v>3</v>
      </c>
      <c r="AC4" s="14">
        <v>450</v>
      </c>
      <c r="AD4" s="17">
        <v>3</v>
      </c>
    </row>
    <row r="5" spans="1:30" ht="12.75">
      <c r="A5" s="29">
        <v>75</v>
      </c>
      <c r="B5" s="30">
        <v>24</v>
      </c>
      <c r="C5" s="31">
        <v>85</v>
      </c>
      <c r="D5" s="30">
        <v>24</v>
      </c>
      <c r="E5" s="31">
        <v>86</v>
      </c>
      <c r="F5" s="30">
        <v>24</v>
      </c>
      <c r="G5" s="32">
        <v>164</v>
      </c>
      <c r="H5" s="30">
        <v>24</v>
      </c>
      <c r="I5" s="33">
        <v>1320</v>
      </c>
      <c r="J5" s="30">
        <v>24</v>
      </c>
      <c r="K5" s="33">
        <v>3200</v>
      </c>
      <c r="L5" s="30">
        <v>24</v>
      </c>
      <c r="M5" s="34">
        <v>5300</v>
      </c>
      <c r="N5" s="30">
        <v>24</v>
      </c>
      <c r="O5" s="14">
        <v>210</v>
      </c>
      <c r="P5" s="17">
        <v>4</v>
      </c>
      <c r="Q5" s="14">
        <v>400</v>
      </c>
      <c r="R5" s="17">
        <v>4</v>
      </c>
      <c r="S5" s="14"/>
      <c r="T5" s="17">
        <v>4</v>
      </c>
      <c r="U5" s="14">
        <v>90</v>
      </c>
      <c r="V5" s="17">
        <v>4</v>
      </c>
      <c r="W5" s="14">
        <v>340</v>
      </c>
      <c r="X5" s="17">
        <v>4</v>
      </c>
      <c r="Y5" s="14">
        <v>600</v>
      </c>
      <c r="Z5" s="17">
        <v>4</v>
      </c>
      <c r="AA5" s="14">
        <v>600</v>
      </c>
      <c r="AB5" s="17">
        <v>4</v>
      </c>
      <c r="AC5" s="14">
        <v>500</v>
      </c>
      <c r="AD5" s="17">
        <v>4</v>
      </c>
    </row>
    <row r="6" spans="1:30" ht="12.75">
      <c r="A6" s="29"/>
      <c r="B6" s="30"/>
      <c r="C6" s="31"/>
      <c r="D6" s="30"/>
      <c r="E6" s="31">
        <v>87</v>
      </c>
      <c r="F6" s="30">
        <v>23</v>
      </c>
      <c r="G6" s="32">
        <v>165</v>
      </c>
      <c r="H6" s="30">
        <v>23</v>
      </c>
      <c r="I6" s="33">
        <v>1321</v>
      </c>
      <c r="J6" s="30">
        <v>23</v>
      </c>
      <c r="K6" s="33">
        <v>3201</v>
      </c>
      <c r="L6" s="30">
        <v>23</v>
      </c>
      <c r="M6" s="34">
        <v>5301</v>
      </c>
      <c r="N6" s="30">
        <v>23</v>
      </c>
      <c r="O6" s="14">
        <v>220</v>
      </c>
      <c r="P6" s="17">
        <v>5</v>
      </c>
      <c r="Q6" s="14">
        <v>420</v>
      </c>
      <c r="R6" s="17">
        <v>5</v>
      </c>
      <c r="S6" s="14">
        <v>85</v>
      </c>
      <c r="T6" s="17">
        <v>5</v>
      </c>
      <c r="U6" s="14">
        <v>110</v>
      </c>
      <c r="V6" s="17">
        <v>5</v>
      </c>
      <c r="W6" s="14">
        <v>360</v>
      </c>
      <c r="X6" s="17">
        <v>5</v>
      </c>
      <c r="Y6" s="14">
        <v>650</v>
      </c>
      <c r="Z6" s="17">
        <v>5</v>
      </c>
      <c r="AA6" s="14">
        <v>650</v>
      </c>
      <c r="AB6" s="17">
        <v>5</v>
      </c>
      <c r="AC6" s="14">
        <v>550</v>
      </c>
      <c r="AD6" s="17">
        <v>5</v>
      </c>
    </row>
    <row r="7" spans="1:30" ht="12.75">
      <c r="A7" s="29">
        <v>76</v>
      </c>
      <c r="B7" s="30">
        <v>23</v>
      </c>
      <c r="C7" s="31">
        <v>86</v>
      </c>
      <c r="D7" s="30">
        <v>23</v>
      </c>
      <c r="E7" s="31">
        <v>89</v>
      </c>
      <c r="F7" s="30">
        <v>23</v>
      </c>
      <c r="G7" s="32">
        <v>168</v>
      </c>
      <c r="H7" s="30">
        <v>23</v>
      </c>
      <c r="I7" s="33">
        <v>1340</v>
      </c>
      <c r="J7" s="30">
        <v>23</v>
      </c>
      <c r="K7" s="33">
        <v>3250</v>
      </c>
      <c r="L7" s="30">
        <v>23</v>
      </c>
      <c r="M7" s="34">
        <v>5400</v>
      </c>
      <c r="N7" s="30">
        <v>23</v>
      </c>
      <c r="O7" s="14">
        <v>230</v>
      </c>
      <c r="P7" s="17">
        <v>6</v>
      </c>
      <c r="Q7" s="14">
        <v>440</v>
      </c>
      <c r="R7" s="17">
        <v>6</v>
      </c>
      <c r="S7" s="14"/>
      <c r="T7" s="17">
        <v>6</v>
      </c>
      <c r="U7" s="14">
        <v>100</v>
      </c>
      <c r="V7" s="17">
        <v>6</v>
      </c>
      <c r="W7" s="14">
        <v>380</v>
      </c>
      <c r="X7" s="17">
        <v>6</v>
      </c>
      <c r="Y7" s="14">
        <v>700</v>
      </c>
      <c r="Z7" s="17">
        <v>6</v>
      </c>
      <c r="AA7" s="14">
        <v>700</v>
      </c>
      <c r="AB7" s="17">
        <v>6</v>
      </c>
      <c r="AC7" s="14">
        <v>600</v>
      </c>
      <c r="AD7" s="17">
        <v>6</v>
      </c>
    </row>
    <row r="8" spans="1:30" ht="12.75">
      <c r="A8" s="29"/>
      <c r="B8" s="30"/>
      <c r="C8" s="31"/>
      <c r="D8" s="30"/>
      <c r="E8" s="31">
        <v>90</v>
      </c>
      <c r="F8" s="30">
        <v>22</v>
      </c>
      <c r="G8" s="32">
        <v>169</v>
      </c>
      <c r="H8" s="30">
        <v>22</v>
      </c>
      <c r="I8" s="33">
        <v>1341</v>
      </c>
      <c r="J8" s="30">
        <v>22</v>
      </c>
      <c r="K8" s="33">
        <v>3251</v>
      </c>
      <c r="L8" s="30">
        <v>22</v>
      </c>
      <c r="M8" s="34">
        <v>5401</v>
      </c>
      <c r="N8" s="30">
        <v>22</v>
      </c>
      <c r="O8" s="14">
        <v>240</v>
      </c>
      <c r="P8" s="17">
        <v>7</v>
      </c>
      <c r="Q8" s="14">
        <v>460</v>
      </c>
      <c r="R8" s="17">
        <v>7</v>
      </c>
      <c r="S8" s="14"/>
      <c r="T8" s="17">
        <v>7</v>
      </c>
      <c r="U8" s="14">
        <v>110</v>
      </c>
      <c r="V8" s="17">
        <v>7</v>
      </c>
      <c r="W8" s="14">
        <v>400</v>
      </c>
      <c r="X8" s="17">
        <v>7</v>
      </c>
      <c r="Y8" s="14">
        <v>750</v>
      </c>
      <c r="Z8" s="17">
        <v>7</v>
      </c>
      <c r="AA8" s="14">
        <v>750</v>
      </c>
      <c r="AB8" s="17">
        <v>7</v>
      </c>
      <c r="AC8" s="14">
        <v>650</v>
      </c>
      <c r="AD8" s="17">
        <v>7</v>
      </c>
    </row>
    <row r="9" spans="1:30" ht="12.75">
      <c r="A9" s="29">
        <v>77</v>
      </c>
      <c r="B9" s="30">
        <v>22</v>
      </c>
      <c r="C9" s="31">
        <v>87</v>
      </c>
      <c r="D9" s="30">
        <v>22</v>
      </c>
      <c r="E9" s="31">
        <v>92</v>
      </c>
      <c r="F9" s="30">
        <v>22</v>
      </c>
      <c r="G9" s="32">
        <v>172</v>
      </c>
      <c r="H9" s="30">
        <v>22</v>
      </c>
      <c r="I9" s="33">
        <v>1360</v>
      </c>
      <c r="J9" s="30">
        <v>22</v>
      </c>
      <c r="K9" s="33">
        <v>3300</v>
      </c>
      <c r="L9" s="30">
        <v>22</v>
      </c>
      <c r="M9" s="34">
        <v>5500</v>
      </c>
      <c r="N9" s="30">
        <v>22</v>
      </c>
      <c r="O9" s="14">
        <v>250</v>
      </c>
      <c r="P9" s="17">
        <v>8</v>
      </c>
      <c r="Q9" s="14">
        <v>480</v>
      </c>
      <c r="R9" s="17">
        <v>8</v>
      </c>
      <c r="S9" s="14">
        <v>90</v>
      </c>
      <c r="T9" s="17">
        <v>8</v>
      </c>
      <c r="U9" s="14">
        <v>115</v>
      </c>
      <c r="V9" s="17">
        <v>8</v>
      </c>
      <c r="W9" s="14">
        <v>420</v>
      </c>
      <c r="X9" s="17">
        <v>8</v>
      </c>
      <c r="Y9" s="14">
        <v>800</v>
      </c>
      <c r="Z9" s="17">
        <v>8</v>
      </c>
      <c r="AA9" s="14">
        <v>800</v>
      </c>
      <c r="AB9" s="17">
        <v>8</v>
      </c>
      <c r="AC9" s="14">
        <v>700</v>
      </c>
      <c r="AD9" s="17">
        <v>8</v>
      </c>
    </row>
    <row r="10" spans="1:30" ht="12.75">
      <c r="A10" s="29"/>
      <c r="B10" s="30"/>
      <c r="C10" s="31"/>
      <c r="D10" s="30"/>
      <c r="E10" s="31">
        <v>93</v>
      </c>
      <c r="F10" s="30">
        <v>21</v>
      </c>
      <c r="G10" s="32">
        <v>173</v>
      </c>
      <c r="H10" s="30">
        <v>21</v>
      </c>
      <c r="I10" s="33">
        <v>1361</v>
      </c>
      <c r="J10" s="30">
        <v>21</v>
      </c>
      <c r="K10" s="33">
        <v>3301</v>
      </c>
      <c r="L10" s="30">
        <v>21</v>
      </c>
      <c r="M10" s="34">
        <v>5501</v>
      </c>
      <c r="N10" s="30">
        <v>21</v>
      </c>
      <c r="O10" s="14">
        <v>260</v>
      </c>
      <c r="P10" s="17">
        <v>9</v>
      </c>
      <c r="Q10" s="14">
        <v>500</v>
      </c>
      <c r="R10" s="17">
        <v>9</v>
      </c>
      <c r="S10" s="14"/>
      <c r="T10" s="17">
        <v>9</v>
      </c>
      <c r="U10" s="14">
        <v>120</v>
      </c>
      <c r="V10" s="17">
        <v>9</v>
      </c>
      <c r="W10" s="14">
        <v>440</v>
      </c>
      <c r="X10" s="17">
        <v>9</v>
      </c>
      <c r="Y10" s="14">
        <v>850</v>
      </c>
      <c r="Z10" s="17">
        <v>9</v>
      </c>
      <c r="AA10" s="14">
        <v>850</v>
      </c>
      <c r="AB10" s="17">
        <v>9</v>
      </c>
      <c r="AC10" s="14">
        <v>750</v>
      </c>
      <c r="AD10" s="17">
        <v>9</v>
      </c>
    </row>
    <row r="11" spans="1:30" ht="12.75">
      <c r="A11" s="29">
        <v>78</v>
      </c>
      <c r="B11" s="30">
        <v>21</v>
      </c>
      <c r="C11" s="31">
        <v>88</v>
      </c>
      <c r="D11" s="30">
        <v>21</v>
      </c>
      <c r="E11" s="31">
        <v>95</v>
      </c>
      <c r="F11" s="30">
        <v>21</v>
      </c>
      <c r="G11" s="32">
        <v>176</v>
      </c>
      <c r="H11" s="30">
        <v>21</v>
      </c>
      <c r="I11" s="33">
        <v>1380</v>
      </c>
      <c r="J11" s="30">
        <v>21</v>
      </c>
      <c r="K11" s="33">
        <v>3350</v>
      </c>
      <c r="L11" s="30">
        <v>21</v>
      </c>
      <c r="M11" s="34">
        <v>6000</v>
      </c>
      <c r="N11" s="30">
        <v>21</v>
      </c>
      <c r="O11" s="14">
        <v>270</v>
      </c>
      <c r="P11" s="17">
        <v>10</v>
      </c>
      <c r="Q11" s="14">
        <v>520</v>
      </c>
      <c r="R11" s="17">
        <v>10</v>
      </c>
      <c r="S11" s="14"/>
      <c r="T11" s="17">
        <v>10</v>
      </c>
      <c r="U11" s="14">
        <v>125</v>
      </c>
      <c r="V11" s="17">
        <v>10</v>
      </c>
      <c r="W11" s="14">
        <v>460</v>
      </c>
      <c r="X11" s="17">
        <v>10</v>
      </c>
      <c r="Y11" s="14">
        <v>900</v>
      </c>
      <c r="Z11" s="17">
        <v>10</v>
      </c>
      <c r="AA11" s="14">
        <v>900</v>
      </c>
      <c r="AB11" s="17">
        <v>10</v>
      </c>
      <c r="AC11" s="14">
        <v>800</v>
      </c>
      <c r="AD11" s="17">
        <v>10</v>
      </c>
    </row>
    <row r="12" spans="1:30" ht="12.75">
      <c r="A12" s="29"/>
      <c r="B12" s="30"/>
      <c r="C12" s="31"/>
      <c r="D12" s="30"/>
      <c r="E12" s="31">
        <v>96</v>
      </c>
      <c r="F12" s="30">
        <v>20</v>
      </c>
      <c r="G12" s="32">
        <v>177</v>
      </c>
      <c r="H12" s="30">
        <v>20</v>
      </c>
      <c r="I12" s="33">
        <v>1381</v>
      </c>
      <c r="J12" s="30">
        <v>20</v>
      </c>
      <c r="K12" s="33">
        <v>3351</v>
      </c>
      <c r="L12" s="30">
        <v>20</v>
      </c>
      <c r="M12" s="34">
        <v>6001</v>
      </c>
      <c r="N12" s="30">
        <v>20</v>
      </c>
      <c r="O12" s="14">
        <v>280</v>
      </c>
      <c r="P12" s="17">
        <v>11</v>
      </c>
      <c r="Q12" s="14">
        <v>540</v>
      </c>
      <c r="R12" s="17">
        <v>11</v>
      </c>
      <c r="S12" s="14">
        <v>95</v>
      </c>
      <c r="T12" s="17">
        <v>11</v>
      </c>
      <c r="U12" s="14">
        <v>130</v>
      </c>
      <c r="V12" s="17">
        <v>11</v>
      </c>
      <c r="W12" s="14">
        <v>480</v>
      </c>
      <c r="X12" s="17">
        <v>11</v>
      </c>
      <c r="Y12" s="14">
        <v>950</v>
      </c>
      <c r="Z12" s="17">
        <v>11</v>
      </c>
      <c r="AA12" s="14">
        <v>950</v>
      </c>
      <c r="AB12" s="17">
        <v>11</v>
      </c>
      <c r="AC12" s="14">
        <v>850</v>
      </c>
      <c r="AD12" s="17">
        <v>11</v>
      </c>
    </row>
    <row r="13" spans="1:30" ht="12.75">
      <c r="A13" s="29">
        <v>79</v>
      </c>
      <c r="B13" s="30">
        <v>20</v>
      </c>
      <c r="C13" s="31">
        <v>89</v>
      </c>
      <c r="D13" s="30">
        <v>20</v>
      </c>
      <c r="E13" s="31">
        <v>98</v>
      </c>
      <c r="F13" s="30">
        <v>20</v>
      </c>
      <c r="G13" s="32">
        <v>180</v>
      </c>
      <c r="H13" s="30">
        <v>20</v>
      </c>
      <c r="I13" s="33">
        <v>1400</v>
      </c>
      <c r="J13" s="30">
        <v>20</v>
      </c>
      <c r="K13" s="33">
        <v>3400</v>
      </c>
      <c r="L13" s="30">
        <v>20</v>
      </c>
      <c r="M13" s="34">
        <v>6100</v>
      </c>
      <c r="N13" s="30">
        <v>20</v>
      </c>
      <c r="O13" s="14">
        <v>290</v>
      </c>
      <c r="P13" s="17">
        <v>12</v>
      </c>
      <c r="Q13" s="14">
        <v>560</v>
      </c>
      <c r="R13" s="17">
        <v>12</v>
      </c>
      <c r="S13" s="14"/>
      <c r="T13" s="17">
        <v>12</v>
      </c>
      <c r="U13" s="14">
        <v>135</v>
      </c>
      <c r="V13" s="17">
        <v>12</v>
      </c>
      <c r="W13" s="14">
        <v>500</v>
      </c>
      <c r="X13" s="17">
        <v>12</v>
      </c>
      <c r="Y13" s="14">
        <v>1000</v>
      </c>
      <c r="Z13" s="17">
        <v>12</v>
      </c>
      <c r="AA13" s="14">
        <v>1000</v>
      </c>
      <c r="AB13" s="17">
        <v>12</v>
      </c>
      <c r="AC13" s="14">
        <v>900</v>
      </c>
      <c r="AD13" s="17">
        <v>12</v>
      </c>
    </row>
    <row r="14" spans="1:30" ht="12.75">
      <c r="A14" s="29"/>
      <c r="B14" s="30"/>
      <c r="C14" s="31"/>
      <c r="D14" s="30"/>
      <c r="E14" s="31">
        <v>99</v>
      </c>
      <c r="F14" s="30">
        <v>19</v>
      </c>
      <c r="G14" s="32">
        <v>181</v>
      </c>
      <c r="H14" s="30">
        <v>19</v>
      </c>
      <c r="I14" s="33">
        <v>1401</v>
      </c>
      <c r="J14" s="30">
        <v>19</v>
      </c>
      <c r="K14" s="33">
        <v>3401</v>
      </c>
      <c r="L14" s="30">
        <v>19</v>
      </c>
      <c r="M14" s="34">
        <v>6101</v>
      </c>
      <c r="N14" s="30">
        <v>19</v>
      </c>
      <c r="O14" s="14">
        <v>300</v>
      </c>
      <c r="P14" s="17">
        <v>13</v>
      </c>
      <c r="Q14" s="14">
        <v>580</v>
      </c>
      <c r="R14" s="17">
        <v>13</v>
      </c>
      <c r="S14" s="14"/>
      <c r="T14" s="17">
        <v>13</v>
      </c>
      <c r="U14" s="14">
        <v>140</v>
      </c>
      <c r="V14" s="17">
        <v>13</v>
      </c>
      <c r="W14" s="14">
        <v>520</v>
      </c>
      <c r="X14" s="17">
        <v>13</v>
      </c>
      <c r="Y14" s="14">
        <v>1100</v>
      </c>
      <c r="Z14" s="17">
        <v>13</v>
      </c>
      <c r="AA14" s="14">
        <v>1100</v>
      </c>
      <c r="AB14" s="17">
        <v>13</v>
      </c>
      <c r="AC14" s="14">
        <v>950</v>
      </c>
      <c r="AD14" s="17">
        <v>13</v>
      </c>
    </row>
    <row r="15" spans="1:30" ht="12.75">
      <c r="A15" s="29">
        <v>80</v>
      </c>
      <c r="B15" s="30">
        <v>19</v>
      </c>
      <c r="C15" s="31">
        <v>90</v>
      </c>
      <c r="D15" s="30">
        <v>19</v>
      </c>
      <c r="E15" s="31">
        <v>102</v>
      </c>
      <c r="F15" s="30">
        <v>19</v>
      </c>
      <c r="G15" s="32">
        <v>185</v>
      </c>
      <c r="H15" s="30">
        <v>19</v>
      </c>
      <c r="I15" s="33">
        <v>1430</v>
      </c>
      <c r="J15" s="30">
        <v>19</v>
      </c>
      <c r="K15" s="33">
        <v>3450</v>
      </c>
      <c r="L15" s="30">
        <v>19</v>
      </c>
      <c r="M15" s="34">
        <v>6200</v>
      </c>
      <c r="N15" s="30">
        <v>19</v>
      </c>
      <c r="O15" s="14">
        <v>310</v>
      </c>
      <c r="P15" s="17">
        <v>14</v>
      </c>
      <c r="Q15" s="14">
        <v>600</v>
      </c>
      <c r="R15" s="17">
        <v>14</v>
      </c>
      <c r="S15" s="14">
        <v>100</v>
      </c>
      <c r="T15" s="17">
        <v>14</v>
      </c>
      <c r="U15" s="14">
        <v>145</v>
      </c>
      <c r="V15" s="17">
        <v>14</v>
      </c>
      <c r="W15" s="14">
        <v>540</v>
      </c>
      <c r="X15" s="17">
        <v>14</v>
      </c>
      <c r="Y15" s="14">
        <v>1200</v>
      </c>
      <c r="Z15" s="17">
        <v>14</v>
      </c>
      <c r="AA15" s="14">
        <v>1200</v>
      </c>
      <c r="AB15" s="17">
        <v>14</v>
      </c>
      <c r="AC15" s="14">
        <v>1000</v>
      </c>
      <c r="AD15" s="17">
        <v>14</v>
      </c>
    </row>
    <row r="16" spans="1:30" ht="12.75">
      <c r="A16" s="29"/>
      <c r="B16" s="30"/>
      <c r="C16" s="31">
        <v>91</v>
      </c>
      <c r="D16" s="30">
        <v>18</v>
      </c>
      <c r="E16" s="31">
        <v>103</v>
      </c>
      <c r="F16" s="30">
        <v>18</v>
      </c>
      <c r="G16" s="32">
        <v>186</v>
      </c>
      <c r="H16" s="30">
        <v>18</v>
      </c>
      <c r="I16" s="33">
        <v>1431</v>
      </c>
      <c r="J16" s="30">
        <v>18</v>
      </c>
      <c r="K16" s="33">
        <v>3451</v>
      </c>
      <c r="L16" s="30">
        <v>18</v>
      </c>
      <c r="M16" s="34">
        <v>6201</v>
      </c>
      <c r="N16" s="30">
        <v>18</v>
      </c>
      <c r="O16" s="14">
        <v>320</v>
      </c>
      <c r="P16" s="17">
        <v>15</v>
      </c>
      <c r="Q16" s="14">
        <v>620</v>
      </c>
      <c r="R16" s="17">
        <v>15</v>
      </c>
      <c r="S16" s="14"/>
      <c r="T16" s="17">
        <v>15</v>
      </c>
      <c r="U16" s="14">
        <v>150</v>
      </c>
      <c r="V16" s="17">
        <v>15</v>
      </c>
      <c r="W16" s="14">
        <v>560</v>
      </c>
      <c r="X16" s="17">
        <v>15</v>
      </c>
      <c r="Y16" s="14">
        <v>1300</v>
      </c>
      <c r="Z16" s="17">
        <v>15</v>
      </c>
      <c r="AA16" s="14">
        <v>1300</v>
      </c>
      <c r="AB16" s="17">
        <v>15</v>
      </c>
      <c r="AC16" s="14">
        <v>1100</v>
      </c>
      <c r="AD16" s="17">
        <v>15</v>
      </c>
    </row>
    <row r="17" spans="1:30" ht="12.75">
      <c r="A17" s="29">
        <v>81</v>
      </c>
      <c r="B17" s="30">
        <v>18</v>
      </c>
      <c r="C17" s="31">
        <v>92</v>
      </c>
      <c r="D17" s="30">
        <v>18</v>
      </c>
      <c r="E17" s="31">
        <v>106</v>
      </c>
      <c r="F17" s="30">
        <v>18</v>
      </c>
      <c r="G17" s="32">
        <v>190</v>
      </c>
      <c r="H17" s="30">
        <v>18</v>
      </c>
      <c r="I17" s="33">
        <v>1460</v>
      </c>
      <c r="J17" s="30">
        <v>18</v>
      </c>
      <c r="K17" s="33">
        <v>3500</v>
      </c>
      <c r="L17" s="30">
        <v>18</v>
      </c>
      <c r="M17" s="34">
        <v>6300</v>
      </c>
      <c r="N17" s="30">
        <v>18</v>
      </c>
      <c r="O17" s="14">
        <v>330</v>
      </c>
      <c r="P17" s="17">
        <v>16</v>
      </c>
      <c r="Q17" s="14">
        <v>640</v>
      </c>
      <c r="R17" s="17">
        <v>16</v>
      </c>
      <c r="S17" s="14">
        <v>105</v>
      </c>
      <c r="T17" s="17">
        <v>16</v>
      </c>
      <c r="U17" s="14">
        <v>155</v>
      </c>
      <c r="V17" s="17">
        <v>16</v>
      </c>
      <c r="W17" s="14">
        <v>580</v>
      </c>
      <c r="X17" s="17">
        <v>16</v>
      </c>
      <c r="Y17" s="14">
        <v>1400</v>
      </c>
      <c r="Z17" s="17">
        <v>16</v>
      </c>
      <c r="AA17" s="14">
        <v>1400</v>
      </c>
      <c r="AB17" s="17">
        <v>16</v>
      </c>
      <c r="AC17" s="14">
        <v>1200</v>
      </c>
      <c r="AD17" s="17">
        <v>16</v>
      </c>
    </row>
    <row r="18" spans="1:30" ht="12.75">
      <c r="A18" s="29">
        <v>82</v>
      </c>
      <c r="B18" s="30">
        <v>17</v>
      </c>
      <c r="C18" s="31">
        <v>93</v>
      </c>
      <c r="D18" s="30">
        <v>17</v>
      </c>
      <c r="E18" s="31">
        <v>107</v>
      </c>
      <c r="F18" s="30">
        <v>17</v>
      </c>
      <c r="G18" s="32">
        <v>191</v>
      </c>
      <c r="H18" s="30">
        <v>17</v>
      </c>
      <c r="I18" s="33">
        <v>1461</v>
      </c>
      <c r="J18" s="30">
        <v>17</v>
      </c>
      <c r="K18" s="33">
        <v>3501</v>
      </c>
      <c r="L18" s="30">
        <v>17</v>
      </c>
      <c r="M18" s="34">
        <v>6301</v>
      </c>
      <c r="N18" s="30">
        <v>17</v>
      </c>
      <c r="O18" s="14">
        <v>340</v>
      </c>
      <c r="P18" s="17">
        <v>17</v>
      </c>
      <c r="Q18" s="14">
        <v>660</v>
      </c>
      <c r="R18" s="17">
        <v>17</v>
      </c>
      <c r="S18" s="14"/>
      <c r="T18" s="17">
        <v>17</v>
      </c>
      <c r="U18" s="14">
        <v>160</v>
      </c>
      <c r="V18" s="17">
        <v>17</v>
      </c>
      <c r="W18" s="14">
        <v>600</v>
      </c>
      <c r="X18" s="17">
        <v>17</v>
      </c>
      <c r="Y18" s="14">
        <v>1500</v>
      </c>
      <c r="Z18" s="17">
        <v>17</v>
      </c>
      <c r="AA18" s="14">
        <v>1500</v>
      </c>
      <c r="AB18" s="17">
        <v>17</v>
      </c>
      <c r="AC18" s="14">
        <v>1400</v>
      </c>
      <c r="AD18" s="17">
        <v>17</v>
      </c>
    </row>
    <row r="19" spans="1:30" ht="12.75">
      <c r="A19" s="29">
        <v>83</v>
      </c>
      <c r="B19" s="30">
        <v>17</v>
      </c>
      <c r="C19" s="31">
        <v>94</v>
      </c>
      <c r="D19" s="30">
        <v>17</v>
      </c>
      <c r="E19" s="31">
        <v>110</v>
      </c>
      <c r="F19" s="30">
        <v>17</v>
      </c>
      <c r="G19" s="32">
        <v>195</v>
      </c>
      <c r="H19" s="30">
        <v>17</v>
      </c>
      <c r="I19" s="33">
        <v>1490</v>
      </c>
      <c r="J19" s="30">
        <v>17</v>
      </c>
      <c r="K19" s="33">
        <v>3550</v>
      </c>
      <c r="L19" s="30">
        <v>17</v>
      </c>
      <c r="M19" s="34">
        <v>6400</v>
      </c>
      <c r="N19" s="30">
        <v>17</v>
      </c>
      <c r="O19" s="14">
        <v>350</v>
      </c>
      <c r="P19" s="17">
        <v>18</v>
      </c>
      <c r="Q19" s="14">
        <v>680</v>
      </c>
      <c r="R19" s="17">
        <v>18</v>
      </c>
      <c r="S19" s="14">
        <v>110</v>
      </c>
      <c r="T19" s="17">
        <v>18</v>
      </c>
      <c r="U19" s="14">
        <v>165</v>
      </c>
      <c r="V19" s="17">
        <v>18</v>
      </c>
      <c r="W19" s="14">
        <v>620</v>
      </c>
      <c r="X19" s="17">
        <v>18</v>
      </c>
      <c r="Y19" s="14">
        <v>1600</v>
      </c>
      <c r="Z19" s="17">
        <v>18</v>
      </c>
      <c r="AA19" s="14">
        <v>1600</v>
      </c>
      <c r="AB19" s="17">
        <v>18</v>
      </c>
      <c r="AC19" s="14">
        <v>1600</v>
      </c>
      <c r="AD19" s="17">
        <v>18</v>
      </c>
    </row>
    <row r="20" spans="1:30" ht="12.75">
      <c r="A20" s="29">
        <v>84</v>
      </c>
      <c r="B20" s="30">
        <v>16</v>
      </c>
      <c r="C20" s="31">
        <v>95</v>
      </c>
      <c r="D20" s="30">
        <v>16</v>
      </c>
      <c r="E20" s="31">
        <v>111</v>
      </c>
      <c r="F20" s="30">
        <v>16</v>
      </c>
      <c r="G20" s="32">
        <v>196</v>
      </c>
      <c r="H20" s="30">
        <v>16</v>
      </c>
      <c r="I20" s="33">
        <v>1491</v>
      </c>
      <c r="J20" s="30">
        <v>16</v>
      </c>
      <c r="K20" s="33">
        <v>3551</v>
      </c>
      <c r="L20" s="30">
        <v>16</v>
      </c>
      <c r="M20" s="34">
        <v>6401</v>
      </c>
      <c r="N20" s="30">
        <v>16</v>
      </c>
      <c r="O20" s="14">
        <v>360</v>
      </c>
      <c r="P20" s="17">
        <v>19</v>
      </c>
      <c r="Q20" s="14">
        <v>700</v>
      </c>
      <c r="R20" s="17">
        <v>19</v>
      </c>
      <c r="S20" s="14"/>
      <c r="T20" s="17">
        <v>19</v>
      </c>
      <c r="U20" s="14">
        <v>170</v>
      </c>
      <c r="V20" s="17">
        <v>19</v>
      </c>
      <c r="W20" s="14">
        <v>640</v>
      </c>
      <c r="X20" s="17">
        <v>19</v>
      </c>
      <c r="Y20" s="14">
        <v>1700</v>
      </c>
      <c r="Z20" s="17">
        <v>19</v>
      </c>
      <c r="AA20" s="14">
        <v>1700</v>
      </c>
      <c r="AB20" s="17">
        <v>19</v>
      </c>
      <c r="AC20" s="14">
        <v>1800</v>
      </c>
      <c r="AD20" s="17">
        <v>19</v>
      </c>
    </row>
    <row r="21" spans="1:30" ht="12.75">
      <c r="A21" s="29">
        <v>85</v>
      </c>
      <c r="B21" s="30">
        <v>16</v>
      </c>
      <c r="C21" s="31">
        <v>96</v>
      </c>
      <c r="D21" s="30">
        <v>16</v>
      </c>
      <c r="E21" s="31">
        <v>114</v>
      </c>
      <c r="F21" s="30">
        <v>16</v>
      </c>
      <c r="G21" s="32">
        <v>200</v>
      </c>
      <c r="H21" s="30">
        <v>16</v>
      </c>
      <c r="I21" s="33">
        <v>1520</v>
      </c>
      <c r="J21" s="30">
        <v>16</v>
      </c>
      <c r="K21" s="33">
        <v>4000</v>
      </c>
      <c r="L21" s="30">
        <v>16</v>
      </c>
      <c r="M21" s="34">
        <v>6500</v>
      </c>
      <c r="N21" s="30">
        <v>16</v>
      </c>
      <c r="O21" s="14">
        <v>370</v>
      </c>
      <c r="P21" s="17">
        <v>20</v>
      </c>
      <c r="Q21" s="14">
        <v>725</v>
      </c>
      <c r="R21" s="17">
        <v>20</v>
      </c>
      <c r="S21" s="14">
        <v>115</v>
      </c>
      <c r="T21" s="17">
        <v>20</v>
      </c>
      <c r="U21" s="14">
        <v>180</v>
      </c>
      <c r="V21" s="17">
        <v>20</v>
      </c>
      <c r="W21" s="14">
        <v>670</v>
      </c>
      <c r="X21" s="17">
        <v>20</v>
      </c>
      <c r="Y21" s="14">
        <v>1800</v>
      </c>
      <c r="Z21" s="17">
        <v>20</v>
      </c>
      <c r="AA21" s="14">
        <v>1800</v>
      </c>
      <c r="AB21" s="17">
        <v>20</v>
      </c>
      <c r="AC21" s="14">
        <v>2000</v>
      </c>
      <c r="AD21" s="17">
        <v>20</v>
      </c>
    </row>
    <row r="22" spans="1:30" ht="12.75">
      <c r="A22" s="29">
        <v>86</v>
      </c>
      <c r="B22" s="30">
        <v>15</v>
      </c>
      <c r="C22" s="31">
        <v>97</v>
      </c>
      <c r="D22" s="30">
        <v>15</v>
      </c>
      <c r="E22" s="31">
        <v>115</v>
      </c>
      <c r="F22" s="30">
        <v>15</v>
      </c>
      <c r="G22" s="32">
        <v>201</v>
      </c>
      <c r="H22" s="30">
        <v>15</v>
      </c>
      <c r="I22" s="33">
        <v>1521</v>
      </c>
      <c r="J22" s="30">
        <v>15</v>
      </c>
      <c r="K22" s="33">
        <v>4001</v>
      </c>
      <c r="L22" s="30">
        <v>15</v>
      </c>
      <c r="M22" s="34">
        <v>6501</v>
      </c>
      <c r="N22" s="30">
        <v>15</v>
      </c>
      <c r="O22" s="14">
        <v>380</v>
      </c>
      <c r="P22" s="17">
        <v>21</v>
      </c>
      <c r="Q22" s="14">
        <v>750</v>
      </c>
      <c r="R22" s="17">
        <v>21</v>
      </c>
      <c r="S22" s="14"/>
      <c r="T22" s="17">
        <v>21</v>
      </c>
      <c r="U22" s="14">
        <v>190</v>
      </c>
      <c r="V22" s="17">
        <v>21</v>
      </c>
      <c r="W22" s="14">
        <v>700</v>
      </c>
      <c r="X22" s="17">
        <v>21</v>
      </c>
      <c r="Y22" s="14">
        <v>2000</v>
      </c>
      <c r="Z22" s="17">
        <v>21</v>
      </c>
      <c r="AA22" s="14">
        <v>2000</v>
      </c>
      <c r="AB22" s="17">
        <v>21</v>
      </c>
      <c r="AC22" s="14">
        <v>2200</v>
      </c>
      <c r="AD22" s="17">
        <v>21</v>
      </c>
    </row>
    <row r="23" spans="1:30" ht="12.75">
      <c r="A23" s="29">
        <v>87</v>
      </c>
      <c r="B23" s="30">
        <v>15</v>
      </c>
      <c r="C23" s="31">
        <v>98</v>
      </c>
      <c r="D23" s="30">
        <v>15</v>
      </c>
      <c r="E23" s="31">
        <v>118</v>
      </c>
      <c r="F23" s="30">
        <v>15</v>
      </c>
      <c r="G23" s="32">
        <v>205</v>
      </c>
      <c r="H23" s="30">
        <v>15</v>
      </c>
      <c r="I23" s="33">
        <v>1550</v>
      </c>
      <c r="J23" s="30">
        <v>15</v>
      </c>
      <c r="K23" s="33">
        <v>4050</v>
      </c>
      <c r="L23" s="30">
        <v>15</v>
      </c>
      <c r="M23" s="34">
        <v>7000</v>
      </c>
      <c r="N23" s="30">
        <v>15</v>
      </c>
      <c r="O23" s="14">
        <v>390</v>
      </c>
      <c r="P23" s="17">
        <v>22</v>
      </c>
      <c r="Q23" s="14">
        <v>775</v>
      </c>
      <c r="R23" s="17">
        <v>22</v>
      </c>
      <c r="S23" s="14">
        <v>120</v>
      </c>
      <c r="T23" s="17">
        <v>22</v>
      </c>
      <c r="U23" s="14">
        <v>200</v>
      </c>
      <c r="V23" s="17">
        <v>22</v>
      </c>
      <c r="W23" s="14">
        <v>750</v>
      </c>
      <c r="X23" s="17">
        <v>22</v>
      </c>
      <c r="Y23" s="14">
        <v>2200</v>
      </c>
      <c r="Z23" s="17">
        <v>22</v>
      </c>
      <c r="AA23" s="14">
        <v>2200</v>
      </c>
      <c r="AB23" s="17">
        <v>22</v>
      </c>
      <c r="AC23" s="14">
        <v>2400</v>
      </c>
      <c r="AD23" s="17">
        <v>22</v>
      </c>
    </row>
    <row r="24" spans="1:30" ht="12.75">
      <c r="A24" s="29">
        <v>88</v>
      </c>
      <c r="B24" s="30">
        <v>14</v>
      </c>
      <c r="C24" s="31">
        <v>99</v>
      </c>
      <c r="D24" s="30">
        <v>14</v>
      </c>
      <c r="E24" s="31">
        <v>119</v>
      </c>
      <c r="F24" s="30">
        <v>14</v>
      </c>
      <c r="G24" s="32">
        <v>206</v>
      </c>
      <c r="H24" s="30">
        <v>14</v>
      </c>
      <c r="I24" s="33">
        <v>1551</v>
      </c>
      <c r="J24" s="30">
        <v>14</v>
      </c>
      <c r="K24" s="33">
        <v>4051</v>
      </c>
      <c r="L24" s="30">
        <v>14</v>
      </c>
      <c r="M24" s="34">
        <v>7001</v>
      </c>
      <c r="N24" s="30">
        <v>14</v>
      </c>
      <c r="O24" s="14">
        <v>400</v>
      </c>
      <c r="P24" s="17">
        <v>23</v>
      </c>
      <c r="Q24" s="14">
        <v>800</v>
      </c>
      <c r="R24" s="17">
        <v>23</v>
      </c>
      <c r="S24" s="14">
        <v>125</v>
      </c>
      <c r="T24" s="17">
        <v>23</v>
      </c>
      <c r="U24" s="14">
        <v>210</v>
      </c>
      <c r="V24" s="17">
        <v>23</v>
      </c>
      <c r="W24" s="14">
        <v>800</v>
      </c>
      <c r="X24" s="17">
        <v>23</v>
      </c>
      <c r="Y24" s="14">
        <v>2400</v>
      </c>
      <c r="Z24" s="17">
        <v>23</v>
      </c>
      <c r="AA24" s="14">
        <v>2400</v>
      </c>
      <c r="AB24" s="17">
        <v>23</v>
      </c>
      <c r="AC24" s="14">
        <v>2600</v>
      </c>
      <c r="AD24" s="17">
        <v>23</v>
      </c>
    </row>
    <row r="25" spans="1:30" ht="12.75">
      <c r="A25" s="29">
        <v>89</v>
      </c>
      <c r="B25" s="30">
        <v>14</v>
      </c>
      <c r="C25" s="31">
        <v>100</v>
      </c>
      <c r="D25" s="30">
        <v>14</v>
      </c>
      <c r="E25" s="31">
        <v>122</v>
      </c>
      <c r="F25" s="30">
        <v>14</v>
      </c>
      <c r="G25" s="32">
        <v>210</v>
      </c>
      <c r="H25" s="30">
        <v>14</v>
      </c>
      <c r="I25" s="33">
        <v>1580</v>
      </c>
      <c r="J25" s="30">
        <v>14</v>
      </c>
      <c r="K25" s="33">
        <v>4100</v>
      </c>
      <c r="L25" s="30">
        <v>14</v>
      </c>
      <c r="M25" s="34">
        <v>7100</v>
      </c>
      <c r="N25" s="30">
        <v>14</v>
      </c>
      <c r="O25" s="14">
        <v>420</v>
      </c>
      <c r="P25" s="17">
        <v>24</v>
      </c>
      <c r="Q25" s="14">
        <v>850</v>
      </c>
      <c r="R25" s="17">
        <v>24</v>
      </c>
      <c r="S25" s="14">
        <v>130</v>
      </c>
      <c r="T25" s="17">
        <v>24</v>
      </c>
      <c r="U25" s="14">
        <v>230</v>
      </c>
      <c r="V25" s="17">
        <v>24</v>
      </c>
      <c r="W25" s="14">
        <v>850</v>
      </c>
      <c r="X25" s="17">
        <v>24</v>
      </c>
      <c r="Y25" s="14">
        <v>2700</v>
      </c>
      <c r="Z25" s="17">
        <v>24</v>
      </c>
      <c r="AA25" s="14">
        <v>2600</v>
      </c>
      <c r="AB25" s="17">
        <v>24</v>
      </c>
      <c r="AC25" s="14">
        <v>2700</v>
      </c>
      <c r="AD25" s="17">
        <v>24</v>
      </c>
    </row>
    <row r="26" spans="1:30" ht="12.75">
      <c r="A26" s="29">
        <v>90</v>
      </c>
      <c r="B26" s="30">
        <v>13</v>
      </c>
      <c r="C26" s="31">
        <v>101</v>
      </c>
      <c r="D26" s="30">
        <v>13</v>
      </c>
      <c r="E26" s="31">
        <v>123</v>
      </c>
      <c r="F26" s="30">
        <v>13</v>
      </c>
      <c r="G26" s="32">
        <v>211</v>
      </c>
      <c r="H26" s="30">
        <v>13</v>
      </c>
      <c r="I26" s="33">
        <v>1581</v>
      </c>
      <c r="J26" s="30">
        <v>13</v>
      </c>
      <c r="K26" s="33">
        <v>4101</v>
      </c>
      <c r="L26" s="30">
        <v>13</v>
      </c>
      <c r="M26" s="34">
        <v>7101</v>
      </c>
      <c r="N26" s="30">
        <v>13</v>
      </c>
      <c r="O26" s="14">
        <v>440</v>
      </c>
      <c r="P26" s="17">
        <v>25</v>
      </c>
      <c r="Q26" s="14">
        <v>950</v>
      </c>
      <c r="R26" s="17">
        <v>25</v>
      </c>
      <c r="S26" s="14">
        <v>135</v>
      </c>
      <c r="T26" s="17">
        <v>25</v>
      </c>
      <c r="U26" s="14">
        <v>250</v>
      </c>
      <c r="V26" s="17">
        <v>25</v>
      </c>
      <c r="W26" s="14">
        <v>950</v>
      </c>
      <c r="X26" s="17">
        <v>25</v>
      </c>
      <c r="Y26" s="14">
        <v>3000</v>
      </c>
      <c r="Z26" s="17">
        <v>25</v>
      </c>
      <c r="AA26" s="14">
        <v>2800</v>
      </c>
      <c r="AB26" s="17">
        <v>25</v>
      </c>
      <c r="AC26" s="14">
        <v>2900</v>
      </c>
      <c r="AD26" s="17">
        <v>25</v>
      </c>
    </row>
    <row r="27" spans="1:14" ht="12.75">
      <c r="A27" s="29">
        <v>91</v>
      </c>
      <c r="B27" s="30">
        <v>13</v>
      </c>
      <c r="C27" s="31">
        <v>102</v>
      </c>
      <c r="D27" s="30">
        <v>13</v>
      </c>
      <c r="E27" s="31">
        <v>126</v>
      </c>
      <c r="F27" s="30">
        <v>13</v>
      </c>
      <c r="G27" s="32">
        <v>215</v>
      </c>
      <c r="H27" s="30">
        <v>13</v>
      </c>
      <c r="I27" s="33">
        <v>2020</v>
      </c>
      <c r="J27" s="30">
        <v>13</v>
      </c>
      <c r="K27" s="33">
        <v>4160</v>
      </c>
      <c r="L27" s="30">
        <v>13</v>
      </c>
      <c r="M27" s="34">
        <v>7200</v>
      </c>
      <c r="N27" s="30">
        <v>13</v>
      </c>
    </row>
    <row r="28" spans="1:14" ht="12.75">
      <c r="A28" s="29">
        <v>92</v>
      </c>
      <c r="B28" s="30">
        <v>12</v>
      </c>
      <c r="C28" s="31">
        <v>103</v>
      </c>
      <c r="D28" s="30">
        <v>12</v>
      </c>
      <c r="E28" s="31">
        <v>127</v>
      </c>
      <c r="F28" s="30">
        <v>12</v>
      </c>
      <c r="G28" s="32">
        <v>216</v>
      </c>
      <c r="H28" s="30">
        <v>12</v>
      </c>
      <c r="I28" s="33">
        <v>2021</v>
      </c>
      <c r="J28" s="30">
        <v>12</v>
      </c>
      <c r="K28" s="33">
        <v>4161</v>
      </c>
      <c r="L28" s="30">
        <v>12</v>
      </c>
      <c r="M28" s="34">
        <v>7201</v>
      </c>
      <c r="N28" s="30">
        <v>12</v>
      </c>
    </row>
    <row r="29" spans="1:14" ht="12.75">
      <c r="A29" s="29">
        <v>94</v>
      </c>
      <c r="B29" s="30">
        <v>12</v>
      </c>
      <c r="C29" s="31">
        <v>105</v>
      </c>
      <c r="D29" s="30">
        <v>12</v>
      </c>
      <c r="E29" s="31">
        <v>130</v>
      </c>
      <c r="F29" s="30">
        <v>12</v>
      </c>
      <c r="G29" s="32">
        <v>220</v>
      </c>
      <c r="H29" s="30">
        <v>12</v>
      </c>
      <c r="I29" s="33">
        <v>2060</v>
      </c>
      <c r="J29" s="30">
        <v>12</v>
      </c>
      <c r="K29" s="33">
        <v>4220</v>
      </c>
      <c r="L29" s="30">
        <v>12</v>
      </c>
      <c r="M29" s="34">
        <v>7300</v>
      </c>
      <c r="N29" s="30">
        <v>12</v>
      </c>
    </row>
    <row r="30" spans="1:14" ht="12.75">
      <c r="A30" s="29">
        <v>95</v>
      </c>
      <c r="B30" s="30">
        <v>11</v>
      </c>
      <c r="C30" s="31">
        <v>106</v>
      </c>
      <c r="D30" s="30">
        <v>11</v>
      </c>
      <c r="E30" s="31">
        <v>131</v>
      </c>
      <c r="F30" s="30">
        <v>11</v>
      </c>
      <c r="G30" s="32">
        <v>221</v>
      </c>
      <c r="H30" s="30">
        <v>11</v>
      </c>
      <c r="I30" s="33">
        <v>2061</v>
      </c>
      <c r="J30" s="30">
        <v>11</v>
      </c>
      <c r="K30" s="33">
        <v>4221</v>
      </c>
      <c r="L30" s="30">
        <v>11</v>
      </c>
      <c r="M30" s="34">
        <v>7301</v>
      </c>
      <c r="N30" s="30">
        <v>11</v>
      </c>
    </row>
    <row r="31" spans="1:14" ht="12.75">
      <c r="A31" s="29">
        <v>97</v>
      </c>
      <c r="B31" s="30">
        <v>11</v>
      </c>
      <c r="C31" s="31">
        <v>108</v>
      </c>
      <c r="D31" s="30">
        <v>11</v>
      </c>
      <c r="E31" s="31">
        <v>134</v>
      </c>
      <c r="F31" s="30">
        <v>11</v>
      </c>
      <c r="G31" s="32">
        <v>225</v>
      </c>
      <c r="H31" s="30">
        <v>11</v>
      </c>
      <c r="I31" s="33">
        <v>2100</v>
      </c>
      <c r="J31" s="30">
        <v>11</v>
      </c>
      <c r="K31" s="33">
        <v>4300</v>
      </c>
      <c r="L31" s="30">
        <v>11</v>
      </c>
      <c r="M31" s="34">
        <v>7400</v>
      </c>
      <c r="N31" s="30">
        <v>11</v>
      </c>
    </row>
    <row r="32" spans="1:14" ht="12.75">
      <c r="A32" s="29">
        <v>98</v>
      </c>
      <c r="B32" s="30">
        <v>10</v>
      </c>
      <c r="C32" s="31">
        <v>109</v>
      </c>
      <c r="D32" s="30">
        <v>10</v>
      </c>
      <c r="E32" s="31">
        <v>135</v>
      </c>
      <c r="F32" s="30">
        <v>10</v>
      </c>
      <c r="G32" s="32">
        <v>226</v>
      </c>
      <c r="H32" s="30">
        <v>10</v>
      </c>
      <c r="I32" s="33">
        <v>2101</v>
      </c>
      <c r="J32" s="30">
        <v>10</v>
      </c>
      <c r="K32" s="33">
        <v>4301</v>
      </c>
      <c r="L32" s="30">
        <v>10</v>
      </c>
      <c r="M32" s="34">
        <v>7401</v>
      </c>
      <c r="N32" s="30">
        <v>10</v>
      </c>
    </row>
    <row r="33" spans="1:14" ht="12.75">
      <c r="A33" s="29">
        <v>100</v>
      </c>
      <c r="B33" s="30">
        <v>10</v>
      </c>
      <c r="C33" s="31">
        <v>111</v>
      </c>
      <c r="D33" s="30">
        <v>10</v>
      </c>
      <c r="E33" s="31">
        <v>138</v>
      </c>
      <c r="F33" s="30">
        <v>10</v>
      </c>
      <c r="G33" s="32">
        <v>232</v>
      </c>
      <c r="H33" s="30">
        <v>10</v>
      </c>
      <c r="I33" s="33">
        <v>2150</v>
      </c>
      <c r="J33" s="30">
        <v>10</v>
      </c>
      <c r="K33" s="37">
        <v>4380</v>
      </c>
      <c r="L33" s="30">
        <v>10</v>
      </c>
      <c r="M33" s="34">
        <v>7500</v>
      </c>
      <c r="N33" s="30">
        <v>10</v>
      </c>
    </row>
    <row r="34" spans="1:14" ht="12.75">
      <c r="A34" s="29">
        <v>101</v>
      </c>
      <c r="B34" s="30">
        <v>9</v>
      </c>
      <c r="C34" s="31">
        <v>112</v>
      </c>
      <c r="D34" s="30">
        <v>9</v>
      </c>
      <c r="E34" s="31">
        <v>139</v>
      </c>
      <c r="F34" s="30">
        <v>9</v>
      </c>
      <c r="G34" s="32">
        <v>233</v>
      </c>
      <c r="H34" s="30">
        <v>9</v>
      </c>
      <c r="I34" s="33">
        <v>2151</v>
      </c>
      <c r="J34" s="30">
        <v>9</v>
      </c>
      <c r="K34" s="33">
        <v>4381</v>
      </c>
      <c r="L34" s="30">
        <v>9</v>
      </c>
      <c r="M34" s="34">
        <v>7501</v>
      </c>
      <c r="N34" s="30">
        <v>9</v>
      </c>
    </row>
    <row r="35" spans="1:14" ht="12.75">
      <c r="A35" s="29">
        <v>103</v>
      </c>
      <c r="B35" s="30">
        <v>9</v>
      </c>
      <c r="C35" s="31">
        <v>114</v>
      </c>
      <c r="D35" s="30">
        <v>9</v>
      </c>
      <c r="E35" s="31">
        <v>142</v>
      </c>
      <c r="F35" s="30">
        <v>9</v>
      </c>
      <c r="G35" s="32">
        <v>239</v>
      </c>
      <c r="H35" s="30">
        <v>9</v>
      </c>
      <c r="I35" s="33">
        <v>2200</v>
      </c>
      <c r="J35" s="30">
        <v>9</v>
      </c>
      <c r="K35" s="33">
        <v>4460</v>
      </c>
      <c r="L35" s="30">
        <v>9</v>
      </c>
      <c r="M35" s="34">
        <v>8000</v>
      </c>
      <c r="N35" s="30">
        <v>9</v>
      </c>
    </row>
    <row r="36" spans="1:14" ht="12.75">
      <c r="A36" s="29">
        <v>104</v>
      </c>
      <c r="B36" s="30">
        <v>8</v>
      </c>
      <c r="C36" s="31">
        <v>115</v>
      </c>
      <c r="D36" s="30">
        <v>8</v>
      </c>
      <c r="E36" s="31">
        <v>143</v>
      </c>
      <c r="F36" s="30">
        <v>8</v>
      </c>
      <c r="G36" s="32">
        <v>240</v>
      </c>
      <c r="H36" s="30">
        <v>8</v>
      </c>
      <c r="I36" s="33">
        <v>2201</v>
      </c>
      <c r="J36" s="30">
        <v>8</v>
      </c>
      <c r="K36" s="33">
        <v>4461</v>
      </c>
      <c r="L36" s="30">
        <v>8</v>
      </c>
      <c r="M36" s="34">
        <v>8001</v>
      </c>
      <c r="N36" s="30">
        <v>8</v>
      </c>
    </row>
    <row r="37" spans="1:14" ht="12.75">
      <c r="A37" s="29">
        <v>106</v>
      </c>
      <c r="B37" s="30">
        <v>8</v>
      </c>
      <c r="C37" s="31">
        <v>118</v>
      </c>
      <c r="D37" s="30">
        <v>8</v>
      </c>
      <c r="E37" s="31">
        <v>146</v>
      </c>
      <c r="F37" s="30">
        <v>8</v>
      </c>
      <c r="G37" s="32">
        <v>246</v>
      </c>
      <c r="H37" s="30">
        <v>8</v>
      </c>
      <c r="I37" s="33">
        <v>2250</v>
      </c>
      <c r="J37" s="30">
        <v>8</v>
      </c>
      <c r="K37" s="33">
        <v>4540</v>
      </c>
      <c r="L37" s="30">
        <v>8</v>
      </c>
      <c r="M37" s="34">
        <v>8100</v>
      </c>
      <c r="N37" s="30">
        <v>8</v>
      </c>
    </row>
    <row r="38" spans="1:14" ht="12.75">
      <c r="A38" s="29">
        <v>107</v>
      </c>
      <c r="B38" s="30">
        <v>7</v>
      </c>
      <c r="C38" s="31">
        <v>119</v>
      </c>
      <c r="D38" s="30">
        <v>7</v>
      </c>
      <c r="E38" s="31">
        <v>147</v>
      </c>
      <c r="F38" s="30">
        <v>7</v>
      </c>
      <c r="G38" s="32">
        <v>247</v>
      </c>
      <c r="H38" s="30">
        <v>7</v>
      </c>
      <c r="I38" s="33">
        <v>2251</v>
      </c>
      <c r="J38" s="30">
        <v>7</v>
      </c>
      <c r="K38" s="33">
        <v>4541</v>
      </c>
      <c r="L38" s="30">
        <v>7</v>
      </c>
      <c r="M38" s="34">
        <v>8101</v>
      </c>
      <c r="N38" s="30">
        <v>7</v>
      </c>
    </row>
    <row r="39" spans="1:14" ht="12.75">
      <c r="A39" s="29">
        <v>110</v>
      </c>
      <c r="B39" s="30">
        <v>7</v>
      </c>
      <c r="C39" s="31">
        <v>122</v>
      </c>
      <c r="D39" s="30">
        <v>7</v>
      </c>
      <c r="E39" s="31">
        <v>150</v>
      </c>
      <c r="F39" s="30">
        <v>7</v>
      </c>
      <c r="G39" s="32">
        <v>253</v>
      </c>
      <c r="H39" s="30">
        <v>7</v>
      </c>
      <c r="I39" s="33">
        <v>2300</v>
      </c>
      <c r="J39" s="30">
        <v>7</v>
      </c>
      <c r="K39" s="33">
        <v>5020</v>
      </c>
      <c r="L39" s="30">
        <v>7</v>
      </c>
      <c r="M39" s="34">
        <v>8200</v>
      </c>
      <c r="N39" s="30">
        <v>7</v>
      </c>
    </row>
    <row r="40" spans="1:14" ht="12.75">
      <c r="A40" s="29">
        <v>111</v>
      </c>
      <c r="B40" s="30">
        <v>6</v>
      </c>
      <c r="C40" s="31">
        <v>123</v>
      </c>
      <c r="D40" s="30">
        <v>6</v>
      </c>
      <c r="E40" s="31">
        <v>151</v>
      </c>
      <c r="F40" s="30">
        <v>6</v>
      </c>
      <c r="G40" s="32">
        <v>254</v>
      </c>
      <c r="H40" s="30">
        <v>6</v>
      </c>
      <c r="I40" s="33">
        <v>2301</v>
      </c>
      <c r="J40" s="30">
        <v>6</v>
      </c>
      <c r="K40" s="33">
        <v>5021</v>
      </c>
      <c r="L40" s="30">
        <v>6</v>
      </c>
      <c r="M40" s="34">
        <v>8201</v>
      </c>
      <c r="N40" s="30">
        <v>6</v>
      </c>
    </row>
    <row r="41" spans="1:14" ht="12.75">
      <c r="A41" s="29">
        <v>112</v>
      </c>
      <c r="B41" s="30">
        <v>6</v>
      </c>
      <c r="C41" s="31">
        <v>126</v>
      </c>
      <c r="D41" s="30">
        <v>6</v>
      </c>
      <c r="E41" s="31">
        <v>154</v>
      </c>
      <c r="F41" s="30">
        <v>6</v>
      </c>
      <c r="G41" s="32">
        <v>260</v>
      </c>
      <c r="H41" s="30">
        <v>6</v>
      </c>
      <c r="I41" s="33">
        <v>2350</v>
      </c>
      <c r="J41" s="30">
        <v>6</v>
      </c>
      <c r="K41" s="33">
        <v>5100</v>
      </c>
      <c r="L41" s="30">
        <v>6</v>
      </c>
      <c r="M41" s="34">
        <v>8300</v>
      </c>
      <c r="N41" s="30">
        <v>6</v>
      </c>
    </row>
    <row r="42" spans="1:14" ht="12.75">
      <c r="A42" s="29">
        <v>113</v>
      </c>
      <c r="B42" s="30">
        <v>5</v>
      </c>
      <c r="C42" s="31">
        <v>127</v>
      </c>
      <c r="D42" s="30">
        <v>5</v>
      </c>
      <c r="E42" s="31">
        <v>155</v>
      </c>
      <c r="F42" s="30">
        <v>5</v>
      </c>
      <c r="G42" s="32">
        <v>261</v>
      </c>
      <c r="H42" s="30">
        <v>5</v>
      </c>
      <c r="I42" s="33">
        <v>2351</v>
      </c>
      <c r="J42" s="30">
        <v>5</v>
      </c>
      <c r="K42" s="33">
        <v>5101</v>
      </c>
      <c r="L42" s="30">
        <v>5</v>
      </c>
      <c r="M42" s="34">
        <v>8301</v>
      </c>
      <c r="N42" s="30">
        <v>5</v>
      </c>
    </row>
    <row r="43" spans="1:14" ht="12.75">
      <c r="A43" s="29">
        <v>115</v>
      </c>
      <c r="B43" s="30">
        <v>5</v>
      </c>
      <c r="C43" s="31">
        <v>130</v>
      </c>
      <c r="D43" s="30">
        <v>5</v>
      </c>
      <c r="E43" s="31">
        <v>158</v>
      </c>
      <c r="F43" s="30">
        <v>5</v>
      </c>
      <c r="G43" s="32">
        <v>267</v>
      </c>
      <c r="H43" s="30">
        <v>5</v>
      </c>
      <c r="I43" s="33">
        <v>2400</v>
      </c>
      <c r="J43" s="30">
        <v>5</v>
      </c>
      <c r="K43" s="33">
        <v>5200</v>
      </c>
      <c r="L43" s="30">
        <v>5</v>
      </c>
      <c r="M43" s="34">
        <v>8400</v>
      </c>
      <c r="N43" s="30">
        <v>5</v>
      </c>
    </row>
    <row r="44" spans="1:14" ht="12.75">
      <c r="A44" s="29">
        <v>116</v>
      </c>
      <c r="B44" s="30">
        <v>4</v>
      </c>
      <c r="C44" s="31">
        <v>131</v>
      </c>
      <c r="D44" s="30">
        <v>4</v>
      </c>
      <c r="E44" s="31">
        <v>159</v>
      </c>
      <c r="F44" s="30">
        <v>4</v>
      </c>
      <c r="G44" s="32">
        <v>268</v>
      </c>
      <c r="H44" s="30">
        <v>4</v>
      </c>
      <c r="I44" s="33">
        <v>2401</v>
      </c>
      <c r="J44" s="30">
        <v>4</v>
      </c>
      <c r="K44" s="33">
        <v>5201</v>
      </c>
      <c r="L44" s="30">
        <v>4</v>
      </c>
      <c r="M44" s="34">
        <v>8401</v>
      </c>
      <c r="N44" s="30">
        <v>4</v>
      </c>
    </row>
    <row r="45" spans="1:14" ht="12.75">
      <c r="A45" s="29">
        <v>118</v>
      </c>
      <c r="B45" s="30">
        <v>4</v>
      </c>
      <c r="C45" s="31">
        <v>135</v>
      </c>
      <c r="D45" s="30">
        <v>4</v>
      </c>
      <c r="E45" s="31">
        <v>162</v>
      </c>
      <c r="F45" s="30">
        <v>4</v>
      </c>
      <c r="G45" s="32">
        <v>274</v>
      </c>
      <c r="H45" s="30">
        <v>4</v>
      </c>
      <c r="I45" s="33">
        <v>2450</v>
      </c>
      <c r="J45" s="30">
        <v>4</v>
      </c>
      <c r="K45" s="33">
        <v>5300</v>
      </c>
      <c r="L45" s="30">
        <v>4</v>
      </c>
      <c r="M45" s="34">
        <v>8500</v>
      </c>
      <c r="N45" s="30">
        <v>4</v>
      </c>
    </row>
    <row r="46" spans="1:14" ht="12.75">
      <c r="A46" s="29">
        <v>119</v>
      </c>
      <c r="B46" s="30">
        <v>3</v>
      </c>
      <c r="C46" s="31">
        <v>136</v>
      </c>
      <c r="D46" s="30">
        <v>3</v>
      </c>
      <c r="E46" s="31">
        <v>163</v>
      </c>
      <c r="F46" s="30">
        <v>3</v>
      </c>
      <c r="G46" s="32">
        <v>275</v>
      </c>
      <c r="H46" s="30">
        <v>3</v>
      </c>
      <c r="I46" s="33">
        <v>2451</v>
      </c>
      <c r="J46" s="30">
        <v>3</v>
      </c>
      <c r="K46" s="33">
        <v>5301</v>
      </c>
      <c r="L46" s="30">
        <v>3</v>
      </c>
      <c r="M46" s="34">
        <v>8501</v>
      </c>
      <c r="N46" s="30">
        <v>3</v>
      </c>
    </row>
    <row r="47" spans="1:14" ht="12.75">
      <c r="A47" s="38">
        <v>122</v>
      </c>
      <c r="B47" s="30">
        <v>3</v>
      </c>
      <c r="C47" s="39">
        <v>140</v>
      </c>
      <c r="D47" s="30">
        <v>3</v>
      </c>
      <c r="E47" s="39">
        <v>166</v>
      </c>
      <c r="F47" s="30">
        <v>3</v>
      </c>
      <c r="G47" s="40">
        <v>281</v>
      </c>
      <c r="H47" s="30">
        <v>3</v>
      </c>
      <c r="I47" s="41">
        <v>2500</v>
      </c>
      <c r="J47" s="30">
        <v>3</v>
      </c>
      <c r="K47" s="41">
        <v>5400</v>
      </c>
      <c r="L47" s="30">
        <v>3</v>
      </c>
      <c r="M47" s="42">
        <v>9000</v>
      </c>
      <c r="N47" s="30">
        <v>3</v>
      </c>
    </row>
    <row r="48" spans="1:14" ht="12.75">
      <c r="A48" s="38">
        <v>123</v>
      </c>
      <c r="B48" s="30">
        <v>2</v>
      </c>
      <c r="C48" s="39">
        <v>141</v>
      </c>
      <c r="D48" s="30">
        <v>2</v>
      </c>
      <c r="E48" s="39">
        <v>167</v>
      </c>
      <c r="F48" s="30">
        <v>2</v>
      </c>
      <c r="G48" s="40">
        <v>282</v>
      </c>
      <c r="H48" s="30">
        <v>2</v>
      </c>
      <c r="I48" s="41">
        <v>2501</v>
      </c>
      <c r="J48" s="30">
        <v>2</v>
      </c>
      <c r="K48" s="41">
        <v>5401</v>
      </c>
      <c r="L48" s="30">
        <v>2</v>
      </c>
      <c r="M48" s="42">
        <v>9001</v>
      </c>
      <c r="N48" s="30">
        <v>2</v>
      </c>
    </row>
    <row r="49" spans="1:14" ht="12.75">
      <c r="A49" s="38">
        <v>126</v>
      </c>
      <c r="B49" s="30">
        <v>2</v>
      </c>
      <c r="C49" s="39">
        <v>145</v>
      </c>
      <c r="D49" s="30">
        <v>2</v>
      </c>
      <c r="E49" s="39">
        <v>170</v>
      </c>
      <c r="F49" s="30">
        <v>2</v>
      </c>
      <c r="G49" s="40">
        <v>288</v>
      </c>
      <c r="H49" s="30">
        <v>2</v>
      </c>
      <c r="I49" s="41">
        <v>2550</v>
      </c>
      <c r="J49" s="30">
        <v>2</v>
      </c>
      <c r="K49" s="41">
        <v>5450</v>
      </c>
      <c r="L49" s="30">
        <v>2</v>
      </c>
      <c r="M49" s="42">
        <v>9100</v>
      </c>
      <c r="N49" s="30">
        <v>2</v>
      </c>
    </row>
    <row r="50" spans="1:14" ht="13.5" thickBot="1">
      <c r="A50" s="43">
        <v>127</v>
      </c>
      <c r="B50" s="30">
        <v>1</v>
      </c>
      <c r="C50" s="44">
        <v>146</v>
      </c>
      <c r="D50" s="30">
        <v>1</v>
      </c>
      <c r="E50" s="44">
        <v>171</v>
      </c>
      <c r="F50" s="30">
        <v>2</v>
      </c>
      <c r="G50" s="45">
        <v>289</v>
      </c>
      <c r="H50" s="30">
        <v>1</v>
      </c>
      <c r="I50" s="46">
        <v>2551</v>
      </c>
      <c r="J50" s="30">
        <v>1</v>
      </c>
      <c r="K50" s="46">
        <v>5451</v>
      </c>
      <c r="L50" s="30">
        <v>1</v>
      </c>
      <c r="M50" s="47">
        <v>9101</v>
      </c>
      <c r="N50" s="30">
        <v>1</v>
      </c>
    </row>
    <row r="51" spans="1:14" ht="13.5" thickTop="1">
      <c r="A51" s="48" t="s">
        <v>3</v>
      </c>
      <c r="B51" s="49" t="s">
        <v>13</v>
      </c>
      <c r="C51" s="48" t="s">
        <v>20</v>
      </c>
      <c r="D51" s="49" t="s">
        <v>13</v>
      </c>
      <c r="E51" s="48" t="s">
        <v>26</v>
      </c>
      <c r="F51" s="49" t="s">
        <v>13</v>
      </c>
      <c r="G51" s="48" t="s">
        <v>21</v>
      </c>
      <c r="H51" s="49" t="s">
        <v>13</v>
      </c>
      <c r="I51" s="50" t="s">
        <v>5</v>
      </c>
      <c r="J51" s="49" t="s">
        <v>13</v>
      </c>
      <c r="K51" s="50" t="s">
        <v>22</v>
      </c>
      <c r="L51" s="49" t="s">
        <v>13</v>
      </c>
      <c r="M51" s="50" t="s">
        <v>23</v>
      </c>
      <c r="N51" s="49" t="s">
        <v>13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51"/>
  <sheetViews>
    <sheetView zoomScalePageLayoutView="0" workbookViewId="0" topLeftCell="A1">
      <selection activeCell="V1" sqref="V1"/>
    </sheetView>
  </sheetViews>
  <sheetFormatPr defaultColWidth="8.625" defaultRowHeight="15.75"/>
  <cols>
    <col min="1" max="1" width="4.625" style="71" bestFit="1" customWidth="1"/>
    <col min="2" max="2" width="4.125" style="63" bestFit="1" customWidth="1"/>
    <col min="3" max="3" width="4.625" style="71" bestFit="1" customWidth="1"/>
    <col min="4" max="4" width="4.125" style="63" bestFit="1" customWidth="1"/>
    <col min="5" max="5" width="6.75390625" style="71" bestFit="1" customWidth="1"/>
    <col min="6" max="6" width="4.125" style="63" bestFit="1" customWidth="1"/>
    <col min="7" max="7" width="5.50390625" style="71" bestFit="1" customWidth="1"/>
    <col min="8" max="8" width="4.125" style="63" bestFit="1" customWidth="1"/>
    <col min="9" max="9" width="5.50390625" style="72" bestFit="1" customWidth="1"/>
    <col min="10" max="10" width="4.125" style="63" bestFit="1" customWidth="1"/>
    <col min="11" max="11" width="6.375" style="72" bestFit="1" customWidth="1"/>
    <col min="12" max="12" width="4.125" style="63" bestFit="1" customWidth="1"/>
    <col min="13" max="13" width="6.375" style="72" bestFit="1" customWidth="1"/>
    <col min="14" max="14" width="4.125" style="63" bestFit="1" customWidth="1"/>
    <col min="15" max="15" width="11.125" style="72" bestFit="1" customWidth="1"/>
    <col min="16" max="16" width="4.125" style="63" bestFit="1" customWidth="1"/>
    <col min="17" max="17" width="11.125" style="72" bestFit="1" customWidth="1"/>
    <col min="18" max="18" width="4.125" style="63" bestFit="1" customWidth="1"/>
    <col min="19" max="19" width="9.875" style="73" bestFit="1" customWidth="1"/>
    <col min="20" max="20" width="4.125" style="63" bestFit="1" customWidth="1"/>
    <col min="21" max="21" width="4.875" style="73" bestFit="1" customWidth="1"/>
    <col min="22" max="22" width="4.125" style="63" bestFit="1" customWidth="1"/>
    <col min="23" max="23" width="8.50390625" style="73" bestFit="1" customWidth="1"/>
    <col min="24" max="24" width="4.125" style="63" bestFit="1" customWidth="1"/>
    <col min="25" max="25" width="7.375" style="73" bestFit="1" customWidth="1"/>
    <col min="26" max="26" width="4.125" style="63" bestFit="1" customWidth="1"/>
    <col min="27" max="27" width="6.00390625" style="73" bestFit="1" customWidth="1"/>
    <col min="28" max="28" width="4.125" style="63" bestFit="1" customWidth="1"/>
    <col min="29" max="29" width="7.00390625" style="73" customWidth="1"/>
    <col min="30" max="30" width="4.125" style="63" bestFit="1" customWidth="1"/>
    <col min="31" max="31" width="8.25390625" style="73" bestFit="1" customWidth="1"/>
    <col min="32" max="32" width="4.125" style="63" bestFit="1" customWidth="1"/>
    <col min="33" max="33" width="8.75390625" style="73" bestFit="1" customWidth="1"/>
    <col min="34" max="34" width="4.125" style="63" bestFit="1" customWidth="1"/>
    <col min="35" max="16384" width="8.625" style="63" customWidth="1"/>
  </cols>
  <sheetData>
    <row r="1" spans="1:34" s="58" customFormat="1" ht="13.5" thickBot="1">
      <c r="A1" s="54" t="s">
        <v>3</v>
      </c>
      <c r="B1" s="55" t="s">
        <v>13</v>
      </c>
      <c r="C1" s="54" t="s">
        <v>20</v>
      </c>
      <c r="D1" s="55" t="s">
        <v>13</v>
      </c>
      <c r="E1" s="54" t="s">
        <v>26</v>
      </c>
      <c r="F1" s="55" t="s">
        <v>13</v>
      </c>
      <c r="G1" s="54" t="s">
        <v>21</v>
      </c>
      <c r="H1" s="55" t="s">
        <v>13</v>
      </c>
      <c r="I1" s="56" t="s">
        <v>5</v>
      </c>
      <c r="J1" s="55" t="s">
        <v>13</v>
      </c>
      <c r="K1" s="56" t="s">
        <v>22</v>
      </c>
      <c r="L1" s="55" t="s">
        <v>13</v>
      </c>
      <c r="M1" s="56" t="s">
        <v>33</v>
      </c>
      <c r="N1" s="55" t="s">
        <v>13</v>
      </c>
      <c r="O1" s="56" t="s">
        <v>23</v>
      </c>
      <c r="P1" s="55" t="s">
        <v>13</v>
      </c>
      <c r="Q1" s="56" t="s">
        <v>34</v>
      </c>
      <c r="R1" s="55" t="s">
        <v>13</v>
      </c>
      <c r="S1" s="57" t="s">
        <v>27</v>
      </c>
      <c r="T1" s="55" t="s">
        <v>13</v>
      </c>
      <c r="U1" s="57" t="s">
        <v>35</v>
      </c>
      <c r="V1" s="55" t="s">
        <v>13</v>
      </c>
      <c r="W1" s="57" t="s">
        <v>28</v>
      </c>
      <c r="X1" s="55" t="s">
        <v>13</v>
      </c>
      <c r="Y1" s="57" t="s">
        <v>29</v>
      </c>
      <c r="Z1" s="55" t="s">
        <v>13</v>
      </c>
      <c r="AA1" s="57" t="s">
        <v>30</v>
      </c>
      <c r="AB1" s="55" t="s">
        <v>13</v>
      </c>
      <c r="AC1" s="57" t="s">
        <v>31</v>
      </c>
      <c r="AD1" s="55" t="s">
        <v>13</v>
      </c>
      <c r="AE1" s="57" t="s">
        <v>32</v>
      </c>
      <c r="AF1" s="55" t="s">
        <v>13</v>
      </c>
      <c r="AG1" s="57" t="s">
        <v>36</v>
      </c>
      <c r="AH1" s="55" t="s">
        <v>13</v>
      </c>
    </row>
    <row r="2" spans="1:34" ht="13.5" thickTop="1">
      <c r="A2" s="59">
        <v>0</v>
      </c>
      <c r="B2" s="60">
        <v>25</v>
      </c>
      <c r="C2" s="59">
        <v>0</v>
      </c>
      <c r="D2" s="60">
        <v>25</v>
      </c>
      <c r="E2" s="59">
        <v>0</v>
      </c>
      <c r="F2" s="60">
        <v>25</v>
      </c>
      <c r="G2" s="59">
        <v>0</v>
      </c>
      <c r="H2" s="60">
        <v>25</v>
      </c>
      <c r="I2" s="61">
        <v>0</v>
      </c>
      <c r="J2" s="60">
        <v>25</v>
      </c>
      <c r="K2" s="61">
        <v>0</v>
      </c>
      <c r="L2" s="60">
        <v>25</v>
      </c>
      <c r="M2" s="61">
        <v>0</v>
      </c>
      <c r="N2" s="60">
        <v>25</v>
      </c>
      <c r="O2" s="61">
        <v>0</v>
      </c>
      <c r="P2" s="60">
        <v>25</v>
      </c>
      <c r="Q2" s="61">
        <v>0</v>
      </c>
      <c r="R2" s="60">
        <v>25</v>
      </c>
      <c r="S2" s="62">
        <v>0</v>
      </c>
      <c r="T2" s="60">
        <v>1</v>
      </c>
      <c r="U2" s="62">
        <v>0</v>
      </c>
      <c r="V2" s="60">
        <v>1</v>
      </c>
      <c r="W2" s="62">
        <v>0</v>
      </c>
      <c r="X2" s="60">
        <v>1</v>
      </c>
      <c r="Y2" s="62">
        <v>0</v>
      </c>
      <c r="Z2" s="60">
        <v>1</v>
      </c>
      <c r="AA2" s="62">
        <v>0</v>
      </c>
      <c r="AB2" s="60">
        <v>1</v>
      </c>
      <c r="AC2" s="62">
        <v>0</v>
      </c>
      <c r="AD2" s="60">
        <v>1</v>
      </c>
      <c r="AE2" s="62">
        <v>0</v>
      </c>
      <c r="AF2" s="60">
        <v>1</v>
      </c>
      <c r="AG2" s="62">
        <v>0</v>
      </c>
      <c r="AH2" s="60">
        <v>1</v>
      </c>
    </row>
    <row r="3" spans="1:34" ht="12.75">
      <c r="A3" s="19">
        <v>68</v>
      </c>
      <c r="B3" s="64">
        <v>25</v>
      </c>
      <c r="C3" s="19">
        <v>79</v>
      </c>
      <c r="D3" s="64">
        <v>25</v>
      </c>
      <c r="E3" s="19">
        <v>87</v>
      </c>
      <c r="F3" s="64">
        <v>25</v>
      </c>
      <c r="G3" s="19">
        <v>154</v>
      </c>
      <c r="H3" s="64">
        <v>25</v>
      </c>
      <c r="I3" s="65">
        <v>1240</v>
      </c>
      <c r="J3" s="64">
        <v>25</v>
      </c>
      <c r="K3" s="65">
        <v>3080</v>
      </c>
      <c r="L3" s="64">
        <v>25</v>
      </c>
      <c r="M3" s="65">
        <v>7000</v>
      </c>
      <c r="N3" s="64">
        <v>25</v>
      </c>
      <c r="O3" s="65">
        <v>5100</v>
      </c>
      <c r="P3" s="64">
        <v>25</v>
      </c>
      <c r="Q3" s="65">
        <v>11300</v>
      </c>
      <c r="R3" s="64">
        <v>25</v>
      </c>
      <c r="S3" s="66">
        <v>210</v>
      </c>
      <c r="T3" s="64">
        <v>2</v>
      </c>
      <c r="U3" s="66">
        <v>500</v>
      </c>
      <c r="V3" s="64">
        <v>2</v>
      </c>
      <c r="W3" s="66">
        <v>80</v>
      </c>
      <c r="X3" s="64">
        <v>2</v>
      </c>
      <c r="Y3" s="62">
        <v>20</v>
      </c>
      <c r="Z3" s="64">
        <v>2</v>
      </c>
      <c r="AA3" s="66">
        <v>400</v>
      </c>
      <c r="AB3" s="64">
        <v>2</v>
      </c>
      <c r="AC3" s="66">
        <v>200</v>
      </c>
      <c r="AD3" s="64">
        <v>2</v>
      </c>
      <c r="AE3" s="66">
        <v>500</v>
      </c>
      <c r="AF3" s="64">
        <v>2</v>
      </c>
      <c r="AG3" s="66">
        <v>300</v>
      </c>
      <c r="AH3" s="64">
        <v>2</v>
      </c>
    </row>
    <row r="4" spans="1:34" ht="12.75">
      <c r="A4" s="19"/>
      <c r="B4" s="64"/>
      <c r="C4" s="19">
        <v>80</v>
      </c>
      <c r="D4" s="64">
        <v>24</v>
      </c>
      <c r="E4" s="19">
        <v>88</v>
      </c>
      <c r="F4" s="64">
        <v>24</v>
      </c>
      <c r="G4" s="19">
        <v>155</v>
      </c>
      <c r="H4" s="64">
        <v>24</v>
      </c>
      <c r="I4" s="65">
        <v>1241</v>
      </c>
      <c r="J4" s="64">
        <v>24</v>
      </c>
      <c r="K4" s="65">
        <v>9081</v>
      </c>
      <c r="L4" s="64">
        <v>24</v>
      </c>
      <c r="M4" s="65">
        <v>7001</v>
      </c>
      <c r="N4" s="64">
        <v>24</v>
      </c>
      <c r="O4" s="65">
        <v>5101</v>
      </c>
      <c r="P4" s="64">
        <v>24</v>
      </c>
      <c r="Q4" s="65">
        <v>11301</v>
      </c>
      <c r="R4" s="64">
        <v>24</v>
      </c>
      <c r="S4" s="66"/>
      <c r="T4" s="64"/>
      <c r="U4" s="66"/>
      <c r="V4" s="64"/>
      <c r="W4" s="66"/>
      <c r="X4" s="64"/>
      <c r="Y4" s="66"/>
      <c r="Z4" s="64"/>
      <c r="AA4" s="66"/>
      <c r="AB4" s="64"/>
      <c r="AC4" s="66"/>
      <c r="AD4" s="64"/>
      <c r="AE4" s="66"/>
      <c r="AF4" s="64"/>
      <c r="AG4" s="66"/>
      <c r="AH4" s="64"/>
    </row>
    <row r="5" spans="1:34" ht="12.75">
      <c r="A5" s="19">
        <v>69</v>
      </c>
      <c r="B5" s="64">
        <v>24</v>
      </c>
      <c r="C5" s="19">
        <v>81</v>
      </c>
      <c r="D5" s="64">
        <v>24</v>
      </c>
      <c r="E5" s="19">
        <v>89</v>
      </c>
      <c r="F5" s="64">
        <v>24</v>
      </c>
      <c r="G5" s="19">
        <v>157</v>
      </c>
      <c r="H5" s="64">
        <v>24</v>
      </c>
      <c r="I5" s="65">
        <v>1260</v>
      </c>
      <c r="J5" s="64">
        <v>24</v>
      </c>
      <c r="K5" s="65">
        <v>3120</v>
      </c>
      <c r="L5" s="64">
        <v>24</v>
      </c>
      <c r="M5" s="65">
        <v>7100</v>
      </c>
      <c r="N5" s="64">
        <v>24</v>
      </c>
      <c r="O5" s="65">
        <v>5200</v>
      </c>
      <c r="P5" s="64">
        <v>24</v>
      </c>
      <c r="Q5" s="65">
        <v>11550</v>
      </c>
      <c r="R5" s="64">
        <v>24</v>
      </c>
      <c r="S5" s="66">
        <v>230</v>
      </c>
      <c r="T5" s="64">
        <v>3</v>
      </c>
      <c r="U5" s="66">
        <v>550</v>
      </c>
      <c r="V5" s="64">
        <v>3</v>
      </c>
      <c r="W5" s="66">
        <v>85</v>
      </c>
      <c r="X5" s="64">
        <v>3</v>
      </c>
      <c r="Y5" s="62">
        <v>30</v>
      </c>
      <c r="Z5" s="64">
        <v>3</v>
      </c>
      <c r="AA5" s="66">
        <v>440</v>
      </c>
      <c r="AB5" s="64">
        <v>3</v>
      </c>
      <c r="AC5" s="66">
        <v>300</v>
      </c>
      <c r="AD5" s="64">
        <v>3</v>
      </c>
      <c r="AE5" s="66">
        <v>600</v>
      </c>
      <c r="AF5" s="64">
        <v>3</v>
      </c>
      <c r="AG5" s="66">
        <v>400</v>
      </c>
      <c r="AH5" s="64">
        <v>3</v>
      </c>
    </row>
    <row r="6" spans="1:34" ht="12.75">
      <c r="A6" s="19"/>
      <c r="B6" s="64"/>
      <c r="C6" s="19">
        <v>82</v>
      </c>
      <c r="D6" s="64">
        <v>23</v>
      </c>
      <c r="E6" s="19">
        <v>90</v>
      </c>
      <c r="F6" s="64">
        <v>23</v>
      </c>
      <c r="G6" s="19">
        <v>158</v>
      </c>
      <c r="H6" s="64">
        <v>23</v>
      </c>
      <c r="I6" s="65">
        <v>1261</v>
      </c>
      <c r="J6" s="64">
        <v>23</v>
      </c>
      <c r="K6" s="65">
        <v>3121</v>
      </c>
      <c r="L6" s="64">
        <v>23</v>
      </c>
      <c r="M6" s="65">
        <v>7101</v>
      </c>
      <c r="N6" s="64">
        <v>23</v>
      </c>
      <c r="O6" s="65">
        <v>5201</v>
      </c>
      <c r="P6" s="64">
        <v>23</v>
      </c>
      <c r="Q6" s="65">
        <v>11551</v>
      </c>
      <c r="R6" s="64">
        <v>23</v>
      </c>
      <c r="S6" s="66"/>
      <c r="T6" s="64"/>
      <c r="U6" s="66"/>
      <c r="V6" s="64"/>
      <c r="W6" s="66"/>
      <c r="X6" s="64"/>
      <c r="Y6" s="66"/>
      <c r="Z6" s="64"/>
      <c r="AA6" s="66"/>
      <c r="AB6" s="64"/>
      <c r="AC6" s="66"/>
      <c r="AD6" s="64"/>
      <c r="AE6" s="66"/>
      <c r="AF6" s="64"/>
      <c r="AG6" s="66"/>
      <c r="AH6" s="64"/>
    </row>
    <row r="7" spans="1:34" ht="12.75">
      <c r="A7" s="19">
        <v>70</v>
      </c>
      <c r="B7" s="64">
        <v>23</v>
      </c>
      <c r="C7" s="19">
        <v>83</v>
      </c>
      <c r="D7" s="64">
        <v>23</v>
      </c>
      <c r="E7" s="19">
        <v>91</v>
      </c>
      <c r="F7" s="64">
        <v>23</v>
      </c>
      <c r="G7" s="19">
        <v>160</v>
      </c>
      <c r="H7" s="64">
        <v>23</v>
      </c>
      <c r="I7" s="65">
        <v>1280</v>
      </c>
      <c r="J7" s="64">
        <v>23</v>
      </c>
      <c r="K7" s="65">
        <v>3160</v>
      </c>
      <c r="L7" s="64">
        <v>23</v>
      </c>
      <c r="M7" s="65">
        <v>7200</v>
      </c>
      <c r="N7" s="64">
        <v>23</v>
      </c>
      <c r="O7" s="65">
        <v>5300</v>
      </c>
      <c r="P7" s="64">
        <v>23</v>
      </c>
      <c r="Q7" s="65">
        <v>12100</v>
      </c>
      <c r="R7" s="64">
        <v>23</v>
      </c>
      <c r="S7" s="66">
        <v>240</v>
      </c>
      <c r="T7" s="64">
        <v>4</v>
      </c>
      <c r="U7" s="66">
        <v>575</v>
      </c>
      <c r="V7" s="64">
        <v>4</v>
      </c>
      <c r="W7" s="66"/>
      <c r="X7" s="64">
        <v>4</v>
      </c>
      <c r="Y7" s="62">
        <v>40</v>
      </c>
      <c r="Z7" s="64">
        <v>4</v>
      </c>
      <c r="AA7" s="66">
        <v>480</v>
      </c>
      <c r="AB7" s="64">
        <v>4</v>
      </c>
      <c r="AC7" s="66">
        <v>400</v>
      </c>
      <c r="AD7" s="64">
        <v>4</v>
      </c>
      <c r="AE7" s="66">
        <v>700</v>
      </c>
      <c r="AF7" s="64">
        <v>4</v>
      </c>
      <c r="AG7" s="66">
        <v>500</v>
      </c>
      <c r="AH7" s="64">
        <v>4</v>
      </c>
    </row>
    <row r="8" spans="1:34" ht="12.75">
      <c r="A8" s="19">
        <v>71</v>
      </c>
      <c r="B8" s="64">
        <v>22</v>
      </c>
      <c r="C8" s="19">
        <v>84</v>
      </c>
      <c r="D8" s="64">
        <v>22</v>
      </c>
      <c r="E8" s="19">
        <v>92</v>
      </c>
      <c r="F8" s="64">
        <v>22</v>
      </c>
      <c r="G8" s="19">
        <v>161</v>
      </c>
      <c r="H8" s="64">
        <v>22</v>
      </c>
      <c r="I8" s="65">
        <v>1281</v>
      </c>
      <c r="J8" s="64">
        <v>22</v>
      </c>
      <c r="K8" s="65">
        <v>3161</v>
      </c>
      <c r="L8" s="64">
        <v>22</v>
      </c>
      <c r="M8" s="65">
        <v>7201</v>
      </c>
      <c r="N8" s="64">
        <v>22</v>
      </c>
      <c r="O8" s="65">
        <v>5301</v>
      </c>
      <c r="P8" s="64">
        <v>22</v>
      </c>
      <c r="Q8" s="65">
        <v>12101</v>
      </c>
      <c r="R8" s="64">
        <v>22</v>
      </c>
      <c r="S8" s="66"/>
      <c r="T8" s="64"/>
      <c r="U8" s="66"/>
      <c r="V8" s="64"/>
      <c r="W8" s="66"/>
      <c r="X8" s="64"/>
      <c r="Y8" s="66"/>
      <c r="Z8" s="64"/>
      <c r="AA8" s="66"/>
      <c r="AB8" s="64"/>
      <c r="AC8" s="66"/>
      <c r="AD8" s="64"/>
      <c r="AE8" s="66"/>
      <c r="AF8" s="64"/>
      <c r="AG8" s="66"/>
      <c r="AH8" s="64"/>
    </row>
    <row r="9" spans="1:34" ht="12.75">
      <c r="A9" s="19">
        <v>72</v>
      </c>
      <c r="B9" s="64">
        <v>22</v>
      </c>
      <c r="C9" s="19">
        <v>85</v>
      </c>
      <c r="D9" s="64">
        <v>22</v>
      </c>
      <c r="E9" s="19">
        <v>94</v>
      </c>
      <c r="F9" s="64">
        <v>22</v>
      </c>
      <c r="G9" s="19">
        <v>163</v>
      </c>
      <c r="H9" s="64">
        <v>22</v>
      </c>
      <c r="I9" s="65">
        <v>1300</v>
      </c>
      <c r="J9" s="64">
        <v>22</v>
      </c>
      <c r="K9" s="65">
        <v>3200</v>
      </c>
      <c r="L9" s="64">
        <v>22</v>
      </c>
      <c r="M9" s="65">
        <v>7300</v>
      </c>
      <c r="N9" s="64">
        <v>22</v>
      </c>
      <c r="O9" s="65">
        <v>5400</v>
      </c>
      <c r="P9" s="64">
        <v>22</v>
      </c>
      <c r="Q9" s="65">
        <v>12250</v>
      </c>
      <c r="R9" s="64">
        <v>22</v>
      </c>
      <c r="S9" s="66">
        <v>250</v>
      </c>
      <c r="T9" s="64">
        <v>5</v>
      </c>
      <c r="U9" s="66">
        <v>600</v>
      </c>
      <c r="V9" s="64">
        <v>5</v>
      </c>
      <c r="W9" s="66">
        <v>90</v>
      </c>
      <c r="X9" s="64">
        <v>5</v>
      </c>
      <c r="Y9" s="62">
        <v>50</v>
      </c>
      <c r="Z9" s="64">
        <v>5</v>
      </c>
      <c r="AA9" s="66">
        <v>520</v>
      </c>
      <c r="AB9" s="64">
        <v>5</v>
      </c>
      <c r="AC9" s="66">
        <v>500</v>
      </c>
      <c r="AD9" s="64">
        <v>5</v>
      </c>
      <c r="AE9" s="66">
        <v>800</v>
      </c>
      <c r="AF9" s="64">
        <v>5</v>
      </c>
      <c r="AG9" s="66">
        <v>600</v>
      </c>
      <c r="AH9" s="64">
        <v>5</v>
      </c>
    </row>
    <row r="10" spans="1:34" ht="12.75">
      <c r="A10" s="19">
        <v>73</v>
      </c>
      <c r="B10" s="64">
        <v>21</v>
      </c>
      <c r="C10" s="19">
        <v>86</v>
      </c>
      <c r="D10" s="64">
        <v>21</v>
      </c>
      <c r="E10" s="19">
        <v>95</v>
      </c>
      <c r="F10" s="64">
        <v>21</v>
      </c>
      <c r="G10" s="19">
        <v>164</v>
      </c>
      <c r="H10" s="64">
        <v>21</v>
      </c>
      <c r="I10" s="65">
        <v>1301</v>
      </c>
      <c r="J10" s="64">
        <v>21</v>
      </c>
      <c r="K10" s="65">
        <v>3201</v>
      </c>
      <c r="L10" s="64">
        <v>21</v>
      </c>
      <c r="M10" s="65">
        <v>7301</v>
      </c>
      <c r="N10" s="64">
        <v>21</v>
      </c>
      <c r="O10" s="65">
        <v>5401</v>
      </c>
      <c r="P10" s="64">
        <v>21</v>
      </c>
      <c r="Q10" s="65">
        <v>12251</v>
      </c>
      <c r="R10" s="64">
        <v>21</v>
      </c>
      <c r="S10" s="66"/>
      <c r="T10" s="64"/>
      <c r="U10" s="66"/>
      <c r="V10" s="64"/>
      <c r="W10" s="66"/>
      <c r="X10" s="64"/>
      <c r="Y10" s="66"/>
      <c r="Z10" s="64"/>
      <c r="AA10" s="66"/>
      <c r="AB10" s="64"/>
      <c r="AC10" s="66"/>
      <c r="AD10" s="64"/>
      <c r="AE10" s="66"/>
      <c r="AF10" s="64"/>
      <c r="AG10" s="66"/>
      <c r="AH10" s="64"/>
    </row>
    <row r="11" spans="1:34" ht="12.75">
      <c r="A11" s="19">
        <v>74</v>
      </c>
      <c r="B11" s="64">
        <v>21</v>
      </c>
      <c r="C11" s="19">
        <v>87</v>
      </c>
      <c r="D11" s="64">
        <v>21</v>
      </c>
      <c r="E11" s="19">
        <v>97</v>
      </c>
      <c r="F11" s="64">
        <v>21</v>
      </c>
      <c r="G11" s="19">
        <v>166</v>
      </c>
      <c r="H11" s="64">
        <v>21</v>
      </c>
      <c r="I11" s="65">
        <v>1320</v>
      </c>
      <c r="J11" s="64">
        <v>21</v>
      </c>
      <c r="K11" s="65">
        <v>3250</v>
      </c>
      <c r="L11" s="64">
        <v>21</v>
      </c>
      <c r="M11" s="65">
        <v>7400</v>
      </c>
      <c r="N11" s="64">
        <v>21</v>
      </c>
      <c r="O11" s="65">
        <v>5500</v>
      </c>
      <c r="P11" s="64">
        <v>21</v>
      </c>
      <c r="Q11" s="65">
        <v>12400</v>
      </c>
      <c r="R11" s="64">
        <v>21</v>
      </c>
      <c r="S11" s="66">
        <v>260</v>
      </c>
      <c r="T11" s="64">
        <v>6</v>
      </c>
      <c r="U11" s="66">
        <v>625</v>
      </c>
      <c r="V11" s="64">
        <v>6</v>
      </c>
      <c r="W11" s="66"/>
      <c r="X11" s="64">
        <v>6</v>
      </c>
      <c r="Y11" s="62">
        <v>60</v>
      </c>
      <c r="Z11" s="64">
        <v>6</v>
      </c>
      <c r="AA11" s="66">
        <v>560</v>
      </c>
      <c r="AB11" s="64">
        <v>6</v>
      </c>
      <c r="AC11" s="66">
        <v>600</v>
      </c>
      <c r="AD11" s="64">
        <v>6</v>
      </c>
      <c r="AE11" s="66">
        <v>900</v>
      </c>
      <c r="AF11" s="64">
        <v>6</v>
      </c>
      <c r="AG11" s="66">
        <v>700</v>
      </c>
      <c r="AH11" s="64">
        <v>6</v>
      </c>
    </row>
    <row r="12" spans="1:34" ht="12.75">
      <c r="A12" s="19">
        <v>75</v>
      </c>
      <c r="B12" s="64">
        <v>20</v>
      </c>
      <c r="C12" s="19">
        <v>88</v>
      </c>
      <c r="D12" s="64">
        <v>20</v>
      </c>
      <c r="E12" s="19">
        <v>98</v>
      </c>
      <c r="F12" s="64">
        <v>20</v>
      </c>
      <c r="G12" s="19">
        <v>167</v>
      </c>
      <c r="H12" s="64">
        <v>20</v>
      </c>
      <c r="I12" s="65">
        <v>1321</v>
      </c>
      <c r="J12" s="64">
        <v>20</v>
      </c>
      <c r="K12" s="65">
        <v>3251</v>
      </c>
      <c r="L12" s="64">
        <v>20</v>
      </c>
      <c r="M12" s="65">
        <v>7401</v>
      </c>
      <c r="N12" s="64">
        <v>20</v>
      </c>
      <c r="O12" s="65">
        <v>5501</v>
      </c>
      <c r="P12" s="64">
        <v>20</v>
      </c>
      <c r="Q12" s="65">
        <v>12401</v>
      </c>
      <c r="R12" s="64">
        <v>20</v>
      </c>
      <c r="S12" s="66"/>
      <c r="T12" s="64"/>
      <c r="U12" s="66"/>
      <c r="V12" s="64"/>
      <c r="W12" s="66"/>
      <c r="X12" s="64"/>
      <c r="Y12" s="66"/>
      <c r="Z12" s="64"/>
      <c r="AA12" s="66"/>
      <c r="AB12" s="64"/>
      <c r="AC12" s="66"/>
      <c r="AD12" s="64"/>
      <c r="AE12" s="66"/>
      <c r="AF12" s="64"/>
      <c r="AG12" s="66"/>
      <c r="AH12" s="64"/>
    </row>
    <row r="13" spans="1:34" ht="12.75">
      <c r="A13" s="19">
        <v>76</v>
      </c>
      <c r="B13" s="64">
        <v>20</v>
      </c>
      <c r="C13" s="19">
        <v>89</v>
      </c>
      <c r="D13" s="64">
        <v>20</v>
      </c>
      <c r="E13" s="19">
        <v>100</v>
      </c>
      <c r="F13" s="64">
        <v>20</v>
      </c>
      <c r="G13" s="19">
        <v>170</v>
      </c>
      <c r="H13" s="64">
        <v>20</v>
      </c>
      <c r="I13" s="65">
        <v>1340</v>
      </c>
      <c r="J13" s="64">
        <v>20</v>
      </c>
      <c r="K13" s="65">
        <v>3300</v>
      </c>
      <c r="L13" s="64">
        <v>20</v>
      </c>
      <c r="M13" s="65">
        <v>7500</v>
      </c>
      <c r="N13" s="64">
        <v>20</v>
      </c>
      <c r="O13" s="65">
        <v>6000</v>
      </c>
      <c r="P13" s="64">
        <v>20</v>
      </c>
      <c r="Q13" s="65">
        <v>12550</v>
      </c>
      <c r="R13" s="64">
        <v>20</v>
      </c>
      <c r="S13" s="66">
        <v>270</v>
      </c>
      <c r="T13" s="64">
        <v>7</v>
      </c>
      <c r="U13" s="66">
        <v>650</v>
      </c>
      <c r="V13" s="64">
        <v>7</v>
      </c>
      <c r="W13" s="66">
        <v>95</v>
      </c>
      <c r="X13" s="64">
        <v>7</v>
      </c>
      <c r="Y13" s="62">
        <v>70</v>
      </c>
      <c r="Z13" s="64">
        <v>7</v>
      </c>
      <c r="AA13" s="66">
        <v>600</v>
      </c>
      <c r="AB13" s="64">
        <v>7</v>
      </c>
      <c r="AC13" s="66">
        <v>700</v>
      </c>
      <c r="AD13" s="64">
        <v>7</v>
      </c>
      <c r="AE13" s="66">
        <v>1000</v>
      </c>
      <c r="AF13" s="64">
        <v>7</v>
      </c>
      <c r="AG13" s="66">
        <v>800</v>
      </c>
      <c r="AH13" s="64">
        <v>7</v>
      </c>
    </row>
    <row r="14" spans="1:34" ht="12.75">
      <c r="A14" s="19">
        <v>77</v>
      </c>
      <c r="B14" s="64">
        <v>19</v>
      </c>
      <c r="C14" s="19">
        <v>90</v>
      </c>
      <c r="D14" s="64">
        <v>19</v>
      </c>
      <c r="E14" s="19">
        <v>101</v>
      </c>
      <c r="F14" s="64">
        <v>19</v>
      </c>
      <c r="G14" s="19">
        <v>171</v>
      </c>
      <c r="H14" s="64">
        <v>19</v>
      </c>
      <c r="I14" s="65">
        <v>1341</v>
      </c>
      <c r="J14" s="64">
        <v>19</v>
      </c>
      <c r="K14" s="65">
        <v>3301</v>
      </c>
      <c r="L14" s="64">
        <v>19</v>
      </c>
      <c r="M14" s="65">
        <v>7501</v>
      </c>
      <c r="N14" s="64">
        <v>19</v>
      </c>
      <c r="O14" s="65">
        <v>6001</v>
      </c>
      <c r="P14" s="64">
        <v>19</v>
      </c>
      <c r="Q14" s="65">
        <v>12551</v>
      </c>
      <c r="R14" s="64">
        <v>19</v>
      </c>
      <c r="S14" s="66"/>
      <c r="T14" s="64"/>
      <c r="U14" s="66"/>
      <c r="V14" s="64"/>
      <c r="W14" s="66"/>
      <c r="X14" s="64"/>
      <c r="Y14" s="66"/>
      <c r="Z14" s="64"/>
      <c r="AA14" s="66"/>
      <c r="AB14" s="64"/>
      <c r="AC14" s="66"/>
      <c r="AD14" s="64"/>
      <c r="AE14" s="66"/>
      <c r="AF14" s="64"/>
      <c r="AG14" s="66"/>
      <c r="AH14" s="64"/>
    </row>
    <row r="15" spans="1:34" ht="12.75">
      <c r="A15" s="19">
        <v>78</v>
      </c>
      <c r="B15" s="64">
        <v>19</v>
      </c>
      <c r="C15" s="19">
        <v>91</v>
      </c>
      <c r="D15" s="64">
        <v>19</v>
      </c>
      <c r="E15" s="19">
        <v>103</v>
      </c>
      <c r="F15" s="64">
        <v>19</v>
      </c>
      <c r="G15" s="19">
        <v>175</v>
      </c>
      <c r="H15" s="64">
        <v>19</v>
      </c>
      <c r="I15" s="65">
        <v>1370</v>
      </c>
      <c r="J15" s="64">
        <v>19</v>
      </c>
      <c r="K15" s="65">
        <v>3370</v>
      </c>
      <c r="L15" s="64">
        <v>19</v>
      </c>
      <c r="M15" s="65">
        <v>8050</v>
      </c>
      <c r="N15" s="64">
        <v>19</v>
      </c>
      <c r="O15" s="65">
        <v>6100</v>
      </c>
      <c r="P15" s="64">
        <v>19</v>
      </c>
      <c r="Q15" s="65">
        <v>13100</v>
      </c>
      <c r="R15" s="64">
        <v>19</v>
      </c>
      <c r="S15" s="66">
        <v>280</v>
      </c>
      <c r="T15" s="64">
        <v>8</v>
      </c>
      <c r="U15" s="66">
        <v>675</v>
      </c>
      <c r="V15" s="64">
        <v>8</v>
      </c>
      <c r="W15" s="66"/>
      <c r="X15" s="64">
        <v>8</v>
      </c>
      <c r="Y15" s="66">
        <v>80</v>
      </c>
      <c r="Z15" s="64">
        <v>8</v>
      </c>
      <c r="AA15" s="66">
        <v>625</v>
      </c>
      <c r="AB15" s="64">
        <v>8</v>
      </c>
      <c r="AC15" s="66">
        <v>800</v>
      </c>
      <c r="AD15" s="64">
        <v>8</v>
      </c>
      <c r="AE15" s="66">
        <v>1100</v>
      </c>
      <c r="AF15" s="64">
        <v>8</v>
      </c>
      <c r="AG15" s="66">
        <v>900</v>
      </c>
      <c r="AH15" s="64">
        <v>8</v>
      </c>
    </row>
    <row r="16" spans="1:34" ht="12.75">
      <c r="A16" s="19">
        <v>79</v>
      </c>
      <c r="B16" s="64">
        <v>18</v>
      </c>
      <c r="C16" s="19">
        <v>92</v>
      </c>
      <c r="D16" s="64">
        <v>18</v>
      </c>
      <c r="E16" s="19">
        <v>104</v>
      </c>
      <c r="F16" s="64">
        <v>18</v>
      </c>
      <c r="G16" s="19">
        <v>176</v>
      </c>
      <c r="H16" s="64">
        <v>18</v>
      </c>
      <c r="I16" s="65">
        <v>1371</v>
      </c>
      <c r="J16" s="64">
        <v>18</v>
      </c>
      <c r="K16" s="65">
        <v>3371</v>
      </c>
      <c r="L16" s="64">
        <v>18</v>
      </c>
      <c r="M16" s="65">
        <v>8051</v>
      </c>
      <c r="N16" s="64">
        <v>18</v>
      </c>
      <c r="O16" s="65">
        <v>6101</v>
      </c>
      <c r="P16" s="64">
        <v>18</v>
      </c>
      <c r="Q16" s="65">
        <v>13101</v>
      </c>
      <c r="R16" s="64">
        <v>18</v>
      </c>
      <c r="S16" s="66"/>
      <c r="T16" s="64"/>
      <c r="U16" s="66"/>
      <c r="V16" s="64"/>
      <c r="W16" s="66"/>
      <c r="X16" s="64"/>
      <c r="Y16" s="66"/>
      <c r="Z16" s="64"/>
      <c r="AA16" s="66"/>
      <c r="AB16" s="64"/>
      <c r="AC16" s="66"/>
      <c r="AD16" s="64"/>
      <c r="AE16" s="66"/>
      <c r="AF16" s="64"/>
      <c r="AG16" s="66"/>
      <c r="AH16" s="64"/>
    </row>
    <row r="17" spans="1:34" ht="12.75">
      <c r="A17" s="19">
        <v>81</v>
      </c>
      <c r="B17" s="64">
        <v>18</v>
      </c>
      <c r="C17" s="19">
        <v>93</v>
      </c>
      <c r="D17" s="64">
        <v>18</v>
      </c>
      <c r="E17" s="19">
        <v>106</v>
      </c>
      <c r="F17" s="64">
        <v>18</v>
      </c>
      <c r="G17" s="19">
        <v>180</v>
      </c>
      <c r="H17" s="64">
        <v>18</v>
      </c>
      <c r="I17" s="65">
        <v>1400</v>
      </c>
      <c r="J17" s="64">
        <v>18</v>
      </c>
      <c r="K17" s="65">
        <v>3440</v>
      </c>
      <c r="L17" s="64">
        <v>18</v>
      </c>
      <c r="M17" s="65">
        <v>8200</v>
      </c>
      <c r="N17" s="64">
        <v>18</v>
      </c>
      <c r="O17" s="65">
        <v>6200</v>
      </c>
      <c r="P17" s="64">
        <v>18</v>
      </c>
      <c r="Q17" s="65">
        <v>13250</v>
      </c>
      <c r="R17" s="64">
        <v>18</v>
      </c>
      <c r="S17" s="66">
        <v>290</v>
      </c>
      <c r="T17" s="64">
        <v>9</v>
      </c>
      <c r="U17" s="66">
        <v>700</v>
      </c>
      <c r="V17" s="64">
        <v>9</v>
      </c>
      <c r="W17" s="66">
        <v>100</v>
      </c>
      <c r="X17" s="64">
        <v>9</v>
      </c>
      <c r="Y17" s="66">
        <v>90</v>
      </c>
      <c r="Z17" s="64">
        <v>9</v>
      </c>
      <c r="AA17" s="66">
        <v>650</v>
      </c>
      <c r="AB17" s="64">
        <v>9</v>
      </c>
      <c r="AC17" s="66">
        <v>900</v>
      </c>
      <c r="AD17" s="64">
        <v>9</v>
      </c>
      <c r="AE17" s="66">
        <v>1200</v>
      </c>
      <c r="AF17" s="64">
        <v>9</v>
      </c>
      <c r="AG17" s="66">
        <v>1000</v>
      </c>
      <c r="AH17" s="64">
        <v>9</v>
      </c>
    </row>
    <row r="18" spans="1:34" ht="12.75">
      <c r="A18" s="19">
        <v>82</v>
      </c>
      <c r="B18" s="64">
        <v>17</v>
      </c>
      <c r="C18" s="19">
        <v>94</v>
      </c>
      <c r="D18" s="64">
        <v>17</v>
      </c>
      <c r="E18" s="19">
        <v>107</v>
      </c>
      <c r="F18" s="64">
        <v>17</v>
      </c>
      <c r="G18" s="19">
        <v>181</v>
      </c>
      <c r="H18" s="64">
        <v>17</v>
      </c>
      <c r="I18" s="65">
        <v>1401</v>
      </c>
      <c r="J18" s="64">
        <v>17</v>
      </c>
      <c r="K18" s="65">
        <v>3441</v>
      </c>
      <c r="L18" s="64">
        <v>17</v>
      </c>
      <c r="M18" s="65">
        <v>8201</v>
      </c>
      <c r="N18" s="64">
        <v>17</v>
      </c>
      <c r="O18" s="65">
        <v>6201</v>
      </c>
      <c r="P18" s="64">
        <v>17</v>
      </c>
      <c r="Q18" s="65">
        <v>13251</v>
      </c>
      <c r="R18" s="64">
        <v>17</v>
      </c>
      <c r="S18" s="66"/>
      <c r="T18" s="64"/>
      <c r="U18" s="66"/>
      <c r="V18" s="64"/>
      <c r="W18" s="66"/>
      <c r="X18" s="64"/>
      <c r="Y18" s="66"/>
      <c r="Z18" s="64"/>
      <c r="AA18" s="66"/>
      <c r="AB18" s="64"/>
      <c r="AC18" s="66"/>
      <c r="AD18" s="64"/>
      <c r="AE18" s="66"/>
      <c r="AF18" s="64"/>
      <c r="AG18" s="66"/>
      <c r="AH18" s="64"/>
    </row>
    <row r="19" spans="1:34" ht="12.75">
      <c r="A19" s="19">
        <v>84</v>
      </c>
      <c r="B19" s="64">
        <v>17</v>
      </c>
      <c r="C19" s="19">
        <v>96</v>
      </c>
      <c r="D19" s="64">
        <v>17</v>
      </c>
      <c r="E19" s="19">
        <v>109</v>
      </c>
      <c r="F19" s="64">
        <v>17</v>
      </c>
      <c r="G19" s="19">
        <v>185</v>
      </c>
      <c r="H19" s="64">
        <v>17</v>
      </c>
      <c r="I19" s="65">
        <v>1430</v>
      </c>
      <c r="J19" s="64">
        <v>17</v>
      </c>
      <c r="K19" s="65">
        <v>3510</v>
      </c>
      <c r="L19" s="64">
        <v>17</v>
      </c>
      <c r="M19" s="65">
        <v>8350</v>
      </c>
      <c r="N19" s="64">
        <v>17</v>
      </c>
      <c r="O19" s="65">
        <v>6300</v>
      </c>
      <c r="P19" s="64">
        <v>17</v>
      </c>
      <c r="Q19" s="65">
        <v>13400</v>
      </c>
      <c r="R19" s="64">
        <v>17</v>
      </c>
      <c r="S19" s="66">
        <v>300</v>
      </c>
      <c r="T19" s="64">
        <v>10</v>
      </c>
      <c r="U19" s="66">
        <v>720</v>
      </c>
      <c r="V19" s="64">
        <v>10</v>
      </c>
      <c r="W19" s="66"/>
      <c r="X19" s="64">
        <v>10</v>
      </c>
      <c r="Y19" s="66">
        <v>100</v>
      </c>
      <c r="Z19" s="64">
        <v>10</v>
      </c>
      <c r="AA19" s="66">
        <v>675</v>
      </c>
      <c r="AB19" s="64">
        <v>10</v>
      </c>
      <c r="AC19" s="66">
        <v>1000</v>
      </c>
      <c r="AD19" s="64">
        <v>10</v>
      </c>
      <c r="AE19" s="66">
        <v>1300</v>
      </c>
      <c r="AF19" s="64">
        <v>10</v>
      </c>
      <c r="AG19" s="66">
        <v>1100</v>
      </c>
      <c r="AH19" s="64">
        <v>10</v>
      </c>
    </row>
    <row r="20" spans="1:34" ht="12.75">
      <c r="A20" s="19">
        <v>85</v>
      </c>
      <c r="B20" s="64">
        <v>16</v>
      </c>
      <c r="C20" s="19">
        <v>97</v>
      </c>
      <c r="D20" s="64">
        <v>16</v>
      </c>
      <c r="E20" s="19">
        <v>110</v>
      </c>
      <c r="F20" s="64">
        <v>16</v>
      </c>
      <c r="G20" s="19">
        <v>186</v>
      </c>
      <c r="H20" s="64">
        <v>16</v>
      </c>
      <c r="I20" s="65">
        <v>1431</v>
      </c>
      <c r="J20" s="64">
        <v>16</v>
      </c>
      <c r="K20" s="65">
        <v>3511</v>
      </c>
      <c r="L20" s="64">
        <v>16</v>
      </c>
      <c r="M20" s="65">
        <v>8351</v>
      </c>
      <c r="N20" s="64">
        <v>16</v>
      </c>
      <c r="O20" s="65">
        <v>6301</v>
      </c>
      <c r="P20" s="64">
        <v>16</v>
      </c>
      <c r="Q20" s="65">
        <v>13401</v>
      </c>
      <c r="R20" s="64">
        <v>16</v>
      </c>
      <c r="S20" s="66"/>
      <c r="T20" s="64"/>
      <c r="U20" s="66"/>
      <c r="V20" s="64"/>
      <c r="W20" s="66"/>
      <c r="X20" s="64"/>
      <c r="Y20" s="66"/>
      <c r="Z20" s="64"/>
      <c r="AA20" s="66"/>
      <c r="AB20" s="64"/>
      <c r="AC20" s="66"/>
      <c r="AD20" s="64"/>
      <c r="AE20" s="66"/>
      <c r="AF20" s="64"/>
      <c r="AG20" s="66"/>
      <c r="AH20" s="64"/>
    </row>
    <row r="21" spans="1:34" ht="12.75">
      <c r="A21" s="19">
        <v>87</v>
      </c>
      <c r="B21" s="64">
        <v>16</v>
      </c>
      <c r="C21" s="19">
        <v>99</v>
      </c>
      <c r="D21" s="64">
        <v>16</v>
      </c>
      <c r="E21" s="19">
        <v>112</v>
      </c>
      <c r="F21" s="64">
        <v>16</v>
      </c>
      <c r="G21" s="19">
        <v>190</v>
      </c>
      <c r="H21" s="64">
        <v>16</v>
      </c>
      <c r="I21" s="65">
        <v>1460</v>
      </c>
      <c r="J21" s="64">
        <v>16</v>
      </c>
      <c r="K21" s="65">
        <v>3580</v>
      </c>
      <c r="L21" s="64">
        <v>16</v>
      </c>
      <c r="M21" s="65">
        <v>8500</v>
      </c>
      <c r="N21" s="64">
        <v>16</v>
      </c>
      <c r="O21" s="65">
        <v>6400</v>
      </c>
      <c r="P21" s="64">
        <v>16</v>
      </c>
      <c r="Q21" s="65">
        <v>14000</v>
      </c>
      <c r="R21" s="64">
        <v>16</v>
      </c>
      <c r="S21" s="66">
        <v>310</v>
      </c>
      <c r="T21" s="64">
        <v>11</v>
      </c>
      <c r="U21" s="66">
        <v>740</v>
      </c>
      <c r="V21" s="64">
        <v>11</v>
      </c>
      <c r="W21" s="66">
        <v>105</v>
      </c>
      <c r="X21" s="64">
        <v>11</v>
      </c>
      <c r="Y21" s="66">
        <v>110</v>
      </c>
      <c r="Z21" s="64">
        <v>11</v>
      </c>
      <c r="AA21" s="66">
        <v>700</v>
      </c>
      <c r="AB21" s="64">
        <v>11</v>
      </c>
      <c r="AC21" s="66">
        <v>1100</v>
      </c>
      <c r="AD21" s="64">
        <v>11</v>
      </c>
      <c r="AE21" s="66">
        <v>1400</v>
      </c>
      <c r="AF21" s="64">
        <v>11</v>
      </c>
      <c r="AG21" s="66">
        <v>1200</v>
      </c>
      <c r="AH21" s="64">
        <v>11</v>
      </c>
    </row>
    <row r="22" spans="1:34" ht="12.75">
      <c r="A22" s="19">
        <v>88</v>
      </c>
      <c r="B22" s="64">
        <v>15</v>
      </c>
      <c r="C22" s="19">
        <v>100</v>
      </c>
      <c r="D22" s="64">
        <v>15</v>
      </c>
      <c r="E22" s="19">
        <v>113</v>
      </c>
      <c r="F22" s="64">
        <v>15</v>
      </c>
      <c r="G22" s="19">
        <v>191</v>
      </c>
      <c r="H22" s="64">
        <v>15</v>
      </c>
      <c r="I22" s="65">
        <v>1461</v>
      </c>
      <c r="J22" s="64">
        <v>15</v>
      </c>
      <c r="K22" s="65">
        <v>3581</v>
      </c>
      <c r="L22" s="64">
        <v>15</v>
      </c>
      <c r="M22" s="65">
        <v>8501</v>
      </c>
      <c r="N22" s="64">
        <v>15</v>
      </c>
      <c r="O22" s="65">
        <v>6401</v>
      </c>
      <c r="P22" s="64">
        <v>15</v>
      </c>
      <c r="Q22" s="65">
        <v>14001</v>
      </c>
      <c r="R22" s="64">
        <v>15</v>
      </c>
      <c r="S22" s="66"/>
      <c r="T22" s="64"/>
      <c r="U22" s="66"/>
      <c r="V22" s="64"/>
      <c r="W22" s="66"/>
      <c r="X22" s="64"/>
      <c r="Y22" s="66"/>
      <c r="Z22" s="64"/>
      <c r="AA22" s="66"/>
      <c r="AB22" s="64"/>
      <c r="AC22" s="66"/>
      <c r="AD22" s="64"/>
      <c r="AE22" s="66"/>
      <c r="AF22" s="64"/>
      <c r="AG22" s="66"/>
      <c r="AH22" s="64"/>
    </row>
    <row r="23" spans="1:34" ht="12.75">
      <c r="A23" s="19">
        <v>90</v>
      </c>
      <c r="B23" s="64">
        <v>15</v>
      </c>
      <c r="C23" s="19">
        <v>102</v>
      </c>
      <c r="D23" s="64">
        <v>15</v>
      </c>
      <c r="E23" s="19">
        <v>115</v>
      </c>
      <c r="F23" s="64">
        <v>15</v>
      </c>
      <c r="G23" s="19">
        <v>195</v>
      </c>
      <c r="H23" s="64">
        <v>15</v>
      </c>
      <c r="I23" s="65">
        <v>1490</v>
      </c>
      <c r="J23" s="64">
        <v>15</v>
      </c>
      <c r="K23" s="65">
        <v>4050</v>
      </c>
      <c r="L23" s="64">
        <v>15</v>
      </c>
      <c r="M23" s="65">
        <v>9050</v>
      </c>
      <c r="N23" s="64">
        <v>15</v>
      </c>
      <c r="O23" s="65">
        <v>6500</v>
      </c>
      <c r="P23" s="64">
        <v>15</v>
      </c>
      <c r="Q23" s="65">
        <v>14200</v>
      </c>
      <c r="R23" s="64">
        <v>15</v>
      </c>
      <c r="S23" s="66">
        <v>320</v>
      </c>
      <c r="T23" s="64">
        <v>12</v>
      </c>
      <c r="U23" s="66">
        <v>760</v>
      </c>
      <c r="V23" s="64">
        <v>12</v>
      </c>
      <c r="W23" s="66"/>
      <c r="X23" s="64">
        <v>12</v>
      </c>
      <c r="Y23" s="66">
        <v>120</v>
      </c>
      <c r="Z23" s="64">
        <v>12</v>
      </c>
      <c r="AA23" s="66">
        <v>720</v>
      </c>
      <c r="AB23" s="64">
        <v>12</v>
      </c>
      <c r="AC23" s="66">
        <v>1200</v>
      </c>
      <c r="AD23" s="64">
        <v>12</v>
      </c>
      <c r="AE23" s="66">
        <v>1500</v>
      </c>
      <c r="AF23" s="64">
        <v>12</v>
      </c>
      <c r="AG23" s="66">
        <v>1300</v>
      </c>
      <c r="AH23" s="64">
        <v>12</v>
      </c>
    </row>
    <row r="24" spans="1:34" ht="12.75">
      <c r="A24" s="19">
        <v>91</v>
      </c>
      <c r="B24" s="64">
        <v>14</v>
      </c>
      <c r="C24" s="19">
        <v>103</v>
      </c>
      <c r="D24" s="64">
        <v>14</v>
      </c>
      <c r="E24" s="19">
        <v>116</v>
      </c>
      <c r="F24" s="64">
        <v>14</v>
      </c>
      <c r="G24" s="19">
        <v>196</v>
      </c>
      <c r="H24" s="64">
        <v>14</v>
      </c>
      <c r="I24" s="65">
        <v>1491</v>
      </c>
      <c r="J24" s="64">
        <v>14</v>
      </c>
      <c r="K24" s="65">
        <v>4051</v>
      </c>
      <c r="L24" s="64">
        <v>14</v>
      </c>
      <c r="M24" s="65">
        <v>9051</v>
      </c>
      <c r="N24" s="64">
        <v>14</v>
      </c>
      <c r="O24" s="65">
        <v>6501</v>
      </c>
      <c r="P24" s="64">
        <v>14</v>
      </c>
      <c r="Q24" s="65">
        <v>14201</v>
      </c>
      <c r="R24" s="64">
        <v>14</v>
      </c>
      <c r="S24" s="66"/>
      <c r="T24" s="64"/>
      <c r="U24" s="66"/>
      <c r="V24" s="64"/>
      <c r="W24" s="66"/>
      <c r="X24" s="64"/>
      <c r="Y24" s="66"/>
      <c r="Z24" s="64"/>
      <c r="AA24" s="66"/>
      <c r="AB24" s="64"/>
      <c r="AC24" s="66"/>
      <c r="AD24" s="64"/>
      <c r="AE24" s="66"/>
      <c r="AF24" s="64"/>
      <c r="AG24" s="66"/>
      <c r="AH24" s="64"/>
    </row>
    <row r="25" spans="1:34" ht="12.75">
      <c r="A25" s="19">
        <v>93</v>
      </c>
      <c r="B25" s="64">
        <v>14</v>
      </c>
      <c r="C25" s="19">
        <v>106</v>
      </c>
      <c r="D25" s="64">
        <v>14</v>
      </c>
      <c r="E25" s="19">
        <v>118</v>
      </c>
      <c r="F25" s="64">
        <v>14</v>
      </c>
      <c r="G25" s="19">
        <v>200</v>
      </c>
      <c r="H25" s="64">
        <v>14</v>
      </c>
      <c r="I25" s="65">
        <v>1520</v>
      </c>
      <c r="J25" s="64">
        <v>14</v>
      </c>
      <c r="K25" s="65">
        <v>4120</v>
      </c>
      <c r="L25" s="64">
        <v>14</v>
      </c>
      <c r="M25" s="65">
        <v>9200</v>
      </c>
      <c r="N25" s="64">
        <v>14</v>
      </c>
      <c r="O25" s="65">
        <v>7000</v>
      </c>
      <c r="P25" s="64">
        <v>14</v>
      </c>
      <c r="Q25" s="65">
        <v>14400</v>
      </c>
      <c r="R25" s="64">
        <v>14</v>
      </c>
      <c r="S25" s="66">
        <v>330</v>
      </c>
      <c r="T25" s="64">
        <v>13</v>
      </c>
      <c r="U25" s="66">
        <v>780</v>
      </c>
      <c r="V25" s="64">
        <v>13</v>
      </c>
      <c r="W25" s="66">
        <v>110</v>
      </c>
      <c r="X25" s="64">
        <v>13</v>
      </c>
      <c r="Y25" s="66">
        <v>130</v>
      </c>
      <c r="Z25" s="64">
        <v>13</v>
      </c>
      <c r="AA25" s="66">
        <v>740</v>
      </c>
      <c r="AB25" s="64">
        <v>13</v>
      </c>
      <c r="AC25" s="66">
        <v>1300</v>
      </c>
      <c r="AD25" s="64">
        <v>13</v>
      </c>
      <c r="AE25" s="66">
        <v>1600</v>
      </c>
      <c r="AF25" s="64">
        <v>13</v>
      </c>
      <c r="AG25" s="66">
        <v>1400</v>
      </c>
      <c r="AH25" s="64">
        <v>13</v>
      </c>
    </row>
    <row r="26" spans="1:34" ht="12.75">
      <c r="A26" s="19">
        <v>94</v>
      </c>
      <c r="B26" s="64">
        <v>13</v>
      </c>
      <c r="C26" s="19">
        <v>107</v>
      </c>
      <c r="D26" s="64">
        <v>13</v>
      </c>
      <c r="E26" s="19">
        <v>119</v>
      </c>
      <c r="F26" s="64">
        <v>13</v>
      </c>
      <c r="G26" s="19">
        <v>201</v>
      </c>
      <c r="H26" s="64">
        <v>13</v>
      </c>
      <c r="I26" s="65">
        <v>1521</v>
      </c>
      <c r="J26" s="64">
        <v>13</v>
      </c>
      <c r="K26" s="65">
        <v>4121</v>
      </c>
      <c r="L26" s="64">
        <v>13</v>
      </c>
      <c r="M26" s="65">
        <v>9201</v>
      </c>
      <c r="N26" s="64">
        <v>13</v>
      </c>
      <c r="O26" s="65">
        <v>7001</v>
      </c>
      <c r="P26" s="64">
        <v>13</v>
      </c>
      <c r="Q26" s="65">
        <v>14401</v>
      </c>
      <c r="R26" s="64">
        <v>13</v>
      </c>
      <c r="S26" s="66"/>
      <c r="T26" s="64"/>
      <c r="U26" s="66"/>
      <c r="V26" s="64"/>
      <c r="W26" s="66"/>
      <c r="X26" s="64"/>
      <c r="Y26" s="66"/>
      <c r="Z26" s="64"/>
      <c r="AA26" s="66"/>
      <c r="AB26" s="64"/>
      <c r="AC26" s="66"/>
      <c r="AD26" s="64"/>
      <c r="AE26" s="66"/>
      <c r="AF26" s="64"/>
      <c r="AG26" s="66"/>
      <c r="AH26" s="64"/>
    </row>
    <row r="27" spans="1:34" ht="12.75">
      <c r="A27" s="19">
        <v>96</v>
      </c>
      <c r="B27" s="64">
        <v>13</v>
      </c>
      <c r="C27" s="19">
        <v>110</v>
      </c>
      <c r="D27" s="64">
        <v>13</v>
      </c>
      <c r="E27" s="19">
        <v>121</v>
      </c>
      <c r="F27" s="64">
        <v>13</v>
      </c>
      <c r="G27" s="19">
        <v>205</v>
      </c>
      <c r="H27" s="64">
        <v>13</v>
      </c>
      <c r="I27" s="65">
        <v>1550</v>
      </c>
      <c r="J27" s="64">
        <v>13</v>
      </c>
      <c r="K27" s="65">
        <v>4200</v>
      </c>
      <c r="L27" s="64">
        <v>13</v>
      </c>
      <c r="M27" s="65">
        <v>9350</v>
      </c>
      <c r="N27" s="64">
        <v>13</v>
      </c>
      <c r="O27" s="65">
        <v>7100</v>
      </c>
      <c r="P27" s="64">
        <v>13</v>
      </c>
      <c r="Q27" s="65">
        <v>15000</v>
      </c>
      <c r="R27" s="64">
        <v>13</v>
      </c>
      <c r="S27" s="66">
        <v>340</v>
      </c>
      <c r="T27" s="64">
        <v>14</v>
      </c>
      <c r="U27" s="66">
        <v>800</v>
      </c>
      <c r="V27" s="64">
        <v>14</v>
      </c>
      <c r="W27" s="66"/>
      <c r="X27" s="64">
        <v>14</v>
      </c>
      <c r="Y27" s="66">
        <v>140</v>
      </c>
      <c r="Z27" s="64">
        <v>14</v>
      </c>
      <c r="AA27" s="66">
        <v>760</v>
      </c>
      <c r="AB27" s="64">
        <v>14</v>
      </c>
      <c r="AC27" s="66">
        <v>1400</v>
      </c>
      <c r="AD27" s="64">
        <v>14</v>
      </c>
      <c r="AE27" s="66">
        <v>1700</v>
      </c>
      <c r="AF27" s="64">
        <v>14</v>
      </c>
      <c r="AG27" s="66">
        <v>1500</v>
      </c>
      <c r="AH27" s="64">
        <v>14</v>
      </c>
    </row>
    <row r="28" spans="1:34" ht="12.75">
      <c r="A28" s="19">
        <v>97</v>
      </c>
      <c r="B28" s="64">
        <v>12</v>
      </c>
      <c r="C28" s="19">
        <v>111</v>
      </c>
      <c r="D28" s="64">
        <v>12</v>
      </c>
      <c r="E28" s="19">
        <v>122</v>
      </c>
      <c r="F28" s="64">
        <v>12</v>
      </c>
      <c r="G28" s="19">
        <v>206</v>
      </c>
      <c r="H28" s="64">
        <v>12</v>
      </c>
      <c r="I28" s="65">
        <v>1551</v>
      </c>
      <c r="J28" s="64">
        <v>12</v>
      </c>
      <c r="K28" s="65">
        <v>4201</v>
      </c>
      <c r="L28" s="64">
        <v>12</v>
      </c>
      <c r="M28" s="65">
        <v>9351</v>
      </c>
      <c r="N28" s="64">
        <v>12</v>
      </c>
      <c r="O28" s="65">
        <v>7101</v>
      </c>
      <c r="P28" s="64">
        <v>12</v>
      </c>
      <c r="Q28" s="65">
        <v>15001</v>
      </c>
      <c r="R28" s="64">
        <v>12</v>
      </c>
      <c r="S28" s="66"/>
      <c r="T28" s="64"/>
      <c r="U28" s="66"/>
      <c r="V28" s="64"/>
      <c r="W28" s="66"/>
      <c r="X28" s="64"/>
      <c r="Y28" s="66"/>
      <c r="Z28" s="64"/>
      <c r="AA28" s="66"/>
      <c r="AB28" s="64"/>
      <c r="AC28" s="66"/>
      <c r="AD28" s="64"/>
      <c r="AE28" s="66"/>
      <c r="AF28" s="64"/>
      <c r="AG28" s="66"/>
      <c r="AH28" s="64"/>
    </row>
    <row r="29" spans="1:34" ht="12.75">
      <c r="A29" s="19">
        <v>99</v>
      </c>
      <c r="B29" s="64">
        <v>12</v>
      </c>
      <c r="C29" s="19">
        <v>114</v>
      </c>
      <c r="D29" s="64">
        <v>12</v>
      </c>
      <c r="E29" s="19">
        <v>124</v>
      </c>
      <c r="F29" s="64">
        <v>12</v>
      </c>
      <c r="G29" s="19">
        <v>210</v>
      </c>
      <c r="H29" s="64">
        <v>12</v>
      </c>
      <c r="I29" s="65">
        <v>1580</v>
      </c>
      <c r="J29" s="64">
        <v>12</v>
      </c>
      <c r="K29" s="65">
        <v>4280</v>
      </c>
      <c r="L29" s="64">
        <v>12</v>
      </c>
      <c r="M29" s="65">
        <v>9500</v>
      </c>
      <c r="N29" s="64">
        <v>12</v>
      </c>
      <c r="O29" s="65">
        <v>7200</v>
      </c>
      <c r="P29" s="64">
        <v>12</v>
      </c>
      <c r="Q29" s="65">
        <v>15200</v>
      </c>
      <c r="R29" s="64">
        <v>12</v>
      </c>
      <c r="S29" s="66">
        <v>350</v>
      </c>
      <c r="T29" s="64">
        <v>15</v>
      </c>
      <c r="U29" s="66">
        <v>820</v>
      </c>
      <c r="V29" s="64">
        <v>15</v>
      </c>
      <c r="W29" s="66">
        <v>115</v>
      </c>
      <c r="X29" s="64">
        <v>15</v>
      </c>
      <c r="Y29" s="66">
        <v>150</v>
      </c>
      <c r="Z29" s="64">
        <v>15</v>
      </c>
      <c r="AA29" s="66">
        <v>780</v>
      </c>
      <c r="AB29" s="64">
        <v>15</v>
      </c>
      <c r="AC29" s="66">
        <v>1500</v>
      </c>
      <c r="AD29" s="64">
        <v>15</v>
      </c>
      <c r="AE29" s="66">
        <v>1800</v>
      </c>
      <c r="AF29" s="64">
        <v>15</v>
      </c>
      <c r="AG29" s="66">
        <v>1600</v>
      </c>
      <c r="AH29" s="64">
        <v>15</v>
      </c>
    </row>
    <row r="30" spans="1:34" ht="12.75">
      <c r="A30" s="19">
        <v>100</v>
      </c>
      <c r="B30" s="64">
        <v>11</v>
      </c>
      <c r="C30" s="19">
        <v>115</v>
      </c>
      <c r="D30" s="64">
        <v>11</v>
      </c>
      <c r="E30" s="19">
        <v>125</v>
      </c>
      <c r="F30" s="64">
        <v>11</v>
      </c>
      <c r="G30" s="19">
        <v>211</v>
      </c>
      <c r="H30" s="64">
        <v>11</v>
      </c>
      <c r="I30" s="65">
        <v>1581</v>
      </c>
      <c r="J30" s="64">
        <v>11</v>
      </c>
      <c r="K30" s="65">
        <v>4281</v>
      </c>
      <c r="L30" s="64">
        <v>11</v>
      </c>
      <c r="M30" s="65">
        <v>9501</v>
      </c>
      <c r="N30" s="64">
        <v>11</v>
      </c>
      <c r="O30" s="65">
        <v>7201</v>
      </c>
      <c r="P30" s="64">
        <v>11</v>
      </c>
      <c r="Q30" s="65">
        <v>15201</v>
      </c>
      <c r="R30" s="64">
        <v>11</v>
      </c>
      <c r="S30" s="66"/>
      <c r="T30" s="64"/>
      <c r="U30" s="66"/>
      <c r="V30" s="64"/>
      <c r="W30" s="66"/>
      <c r="X30" s="64"/>
      <c r="Y30" s="66"/>
      <c r="Z30" s="64"/>
      <c r="AA30" s="66"/>
      <c r="AB30" s="64"/>
      <c r="AC30" s="66"/>
      <c r="AD30" s="64"/>
      <c r="AE30" s="66"/>
      <c r="AF30" s="64"/>
      <c r="AG30" s="66"/>
      <c r="AH30" s="64"/>
    </row>
    <row r="31" spans="1:34" ht="12.75">
      <c r="A31" s="19">
        <v>102</v>
      </c>
      <c r="B31" s="64">
        <v>11</v>
      </c>
      <c r="C31" s="19">
        <v>118</v>
      </c>
      <c r="D31" s="64">
        <v>11</v>
      </c>
      <c r="E31" s="19">
        <v>128</v>
      </c>
      <c r="F31" s="64">
        <v>11</v>
      </c>
      <c r="G31" s="19">
        <v>215</v>
      </c>
      <c r="H31" s="64">
        <v>11</v>
      </c>
      <c r="I31" s="65">
        <v>2020</v>
      </c>
      <c r="J31" s="64">
        <v>11</v>
      </c>
      <c r="K31" s="65">
        <v>4360</v>
      </c>
      <c r="L31" s="64">
        <v>11</v>
      </c>
      <c r="M31" s="65">
        <v>10050</v>
      </c>
      <c r="N31" s="64">
        <v>11</v>
      </c>
      <c r="O31" s="65">
        <v>7300</v>
      </c>
      <c r="P31" s="64">
        <v>11</v>
      </c>
      <c r="Q31" s="65">
        <v>15400</v>
      </c>
      <c r="R31" s="64">
        <v>11</v>
      </c>
      <c r="S31" s="66">
        <v>360</v>
      </c>
      <c r="T31" s="64">
        <v>16</v>
      </c>
      <c r="U31" s="66">
        <v>840</v>
      </c>
      <c r="V31" s="64">
        <v>16</v>
      </c>
      <c r="W31" s="66"/>
      <c r="X31" s="64">
        <v>16</v>
      </c>
      <c r="Y31" s="66">
        <v>160</v>
      </c>
      <c r="Z31" s="64">
        <v>16</v>
      </c>
      <c r="AA31" s="66">
        <v>800</v>
      </c>
      <c r="AB31" s="64">
        <v>16</v>
      </c>
      <c r="AC31" s="66">
        <v>1600</v>
      </c>
      <c r="AD31" s="64">
        <v>16</v>
      </c>
      <c r="AE31" s="66">
        <v>1900</v>
      </c>
      <c r="AF31" s="64">
        <v>16</v>
      </c>
      <c r="AG31" s="66">
        <v>1700</v>
      </c>
      <c r="AH31" s="64">
        <v>16</v>
      </c>
    </row>
    <row r="32" spans="1:34" ht="12.75">
      <c r="A32" s="19">
        <v>103</v>
      </c>
      <c r="B32" s="64">
        <v>10</v>
      </c>
      <c r="C32" s="19">
        <v>119</v>
      </c>
      <c r="D32" s="64">
        <v>10</v>
      </c>
      <c r="E32" s="19">
        <v>129</v>
      </c>
      <c r="F32" s="64">
        <v>10</v>
      </c>
      <c r="G32" s="19">
        <v>216</v>
      </c>
      <c r="H32" s="64">
        <v>10</v>
      </c>
      <c r="I32" s="65">
        <v>2021</v>
      </c>
      <c r="J32" s="64">
        <v>10</v>
      </c>
      <c r="K32" s="65">
        <v>4361</v>
      </c>
      <c r="L32" s="64">
        <v>10</v>
      </c>
      <c r="M32" s="65">
        <v>10051</v>
      </c>
      <c r="N32" s="64">
        <v>10</v>
      </c>
      <c r="O32" s="65">
        <v>7301</v>
      </c>
      <c r="P32" s="64">
        <v>10</v>
      </c>
      <c r="Q32" s="65">
        <v>15401</v>
      </c>
      <c r="R32" s="64">
        <v>10</v>
      </c>
      <c r="S32" s="66"/>
      <c r="T32" s="64"/>
      <c r="U32" s="66"/>
      <c r="V32" s="64"/>
      <c r="W32" s="66"/>
      <c r="X32" s="64"/>
      <c r="Y32" s="66"/>
      <c r="Z32" s="64"/>
      <c r="AA32" s="66"/>
      <c r="AB32" s="64"/>
      <c r="AC32" s="66"/>
      <c r="AD32" s="64"/>
      <c r="AE32" s="66"/>
      <c r="AF32" s="64"/>
      <c r="AG32" s="66"/>
      <c r="AH32" s="64"/>
    </row>
    <row r="33" spans="1:34" ht="12.75">
      <c r="A33" s="19">
        <v>105</v>
      </c>
      <c r="B33" s="64">
        <v>10</v>
      </c>
      <c r="C33" s="19">
        <v>122</v>
      </c>
      <c r="D33" s="64">
        <v>10</v>
      </c>
      <c r="E33" s="19">
        <v>132</v>
      </c>
      <c r="F33" s="64">
        <v>10</v>
      </c>
      <c r="G33" s="19">
        <v>220</v>
      </c>
      <c r="H33" s="64">
        <v>10</v>
      </c>
      <c r="I33" s="65">
        <v>2060</v>
      </c>
      <c r="J33" s="64">
        <v>10</v>
      </c>
      <c r="K33" s="65">
        <v>4440</v>
      </c>
      <c r="L33" s="64">
        <v>10</v>
      </c>
      <c r="M33" s="65">
        <v>10200</v>
      </c>
      <c r="N33" s="64">
        <v>10</v>
      </c>
      <c r="O33" s="65">
        <v>7400</v>
      </c>
      <c r="P33" s="64">
        <v>10</v>
      </c>
      <c r="Q33" s="65">
        <v>16000</v>
      </c>
      <c r="R33" s="64">
        <v>10</v>
      </c>
      <c r="S33" s="66">
        <v>370</v>
      </c>
      <c r="T33" s="64">
        <v>17</v>
      </c>
      <c r="U33" s="66">
        <v>860</v>
      </c>
      <c r="V33" s="64">
        <v>17</v>
      </c>
      <c r="W33" s="66">
        <v>120</v>
      </c>
      <c r="X33" s="64">
        <v>17</v>
      </c>
      <c r="Y33" s="66">
        <v>170</v>
      </c>
      <c r="Z33" s="64">
        <v>17</v>
      </c>
      <c r="AA33" s="66">
        <v>825</v>
      </c>
      <c r="AB33" s="64">
        <v>17</v>
      </c>
      <c r="AC33" s="66">
        <v>1700</v>
      </c>
      <c r="AD33" s="64">
        <v>17</v>
      </c>
      <c r="AE33" s="66">
        <v>2000</v>
      </c>
      <c r="AF33" s="64">
        <v>17</v>
      </c>
      <c r="AG33" s="66">
        <v>1800</v>
      </c>
      <c r="AH33" s="64">
        <v>17</v>
      </c>
    </row>
    <row r="34" spans="1:34" ht="12.75">
      <c r="A34" s="19">
        <v>106</v>
      </c>
      <c r="B34" s="64">
        <v>9</v>
      </c>
      <c r="C34" s="19">
        <v>123</v>
      </c>
      <c r="D34" s="64">
        <v>9</v>
      </c>
      <c r="E34" s="19">
        <v>133</v>
      </c>
      <c r="F34" s="64">
        <v>9</v>
      </c>
      <c r="G34" s="19">
        <v>221</v>
      </c>
      <c r="H34" s="64">
        <v>9</v>
      </c>
      <c r="I34" s="65">
        <v>2061</v>
      </c>
      <c r="J34" s="64">
        <v>9</v>
      </c>
      <c r="K34" s="65">
        <v>4441</v>
      </c>
      <c r="L34" s="64">
        <v>9</v>
      </c>
      <c r="M34" s="65">
        <v>10201</v>
      </c>
      <c r="N34" s="64">
        <v>9</v>
      </c>
      <c r="O34" s="65">
        <v>7401</v>
      </c>
      <c r="P34" s="64">
        <v>9</v>
      </c>
      <c r="Q34" s="65">
        <v>16001</v>
      </c>
      <c r="R34" s="64">
        <v>9</v>
      </c>
      <c r="S34" s="66"/>
      <c r="T34" s="64"/>
      <c r="U34" s="66"/>
      <c r="V34" s="64"/>
      <c r="W34" s="66"/>
      <c r="X34" s="64"/>
      <c r="Y34" s="66"/>
      <c r="Z34" s="64"/>
      <c r="AA34" s="66"/>
      <c r="AB34" s="64"/>
      <c r="AC34" s="66"/>
      <c r="AD34" s="64"/>
      <c r="AE34" s="66"/>
      <c r="AF34" s="64"/>
      <c r="AG34" s="66"/>
      <c r="AH34" s="64"/>
    </row>
    <row r="35" spans="1:34" ht="12.75">
      <c r="A35" s="19">
        <v>109</v>
      </c>
      <c r="B35" s="64">
        <v>9</v>
      </c>
      <c r="C35" s="19">
        <v>126</v>
      </c>
      <c r="D35" s="64">
        <v>9</v>
      </c>
      <c r="E35" s="19">
        <v>136</v>
      </c>
      <c r="F35" s="64">
        <v>9</v>
      </c>
      <c r="G35" s="19">
        <v>225</v>
      </c>
      <c r="H35" s="64">
        <v>9</v>
      </c>
      <c r="I35" s="65">
        <v>2100</v>
      </c>
      <c r="J35" s="64">
        <v>9</v>
      </c>
      <c r="K35" s="65">
        <v>4520</v>
      </c>
      <c r="L35" s="64">
        <v>9</v>
      </c>
      <c r="M35" s="65">
        <v>10400</v>
      </c>
      <c r="N35" s="64">
        <v>9</v>
      </c>
      <c r="O35" s="65">
        <v>7500</v>
      </c>
      <c r="P35" s="64">
        <v>9</v>
      </c>
      <c r="Q35" s="65">
        <v>16200</v>
      </c>
      <c r="R35" s="64">
        <v>9</v>
      </c>
      <c r="S35" s="66">
        <v>380</v>
      </c>
      <c r="T35" s="64">
        <v>18</v>
      </c>
      <c r="U35" s="66">
        <v>880</v>
      </c>
      <c r="V35" s="64">
        <v>18</v>
      </c>
      <c r="W35" s="66">
        <v>125</v>
      </c>
      <c r="X35" s="64">
        <v>18</v>
      </c>
      <c r="Y35" s="66">
        <v>180</v>
      </c>
      <c r="Z35" s="64">
        <v>18</v>
      </c>
      <c r="AA35" s="66">
        <v>850</v>
      </c>
      <c r="AB35" s="64">
        <v>18</v>
      </c>
      <c r="AC35" s="66">
        <v>1800</v>
      </c>
      <c r="AD35" s="64">
        <v>18</v>
      </c>
      <c r="AE35" s="66">
        <v>2100</v>
      </c>
      <c r="AF35" s="64">
        <v>18</v>
      </c>
      <c r="AG35" s="66">
        <v>1900</v>
      </c>
      <c r="AH35" s="64">
        <v>18</v>
      </c>
    </row>
    <row r="36" spans="1:34" ht="12.75">
      <c r="A36" s="19">
        <v>110</v>
      </c>
      <c r="B36" s="64">
        <v>8</v>
      </c>
      <c r="C36" s="19">
        <v>127</v>
      </c>
      <c r="D36" s="64">
        <v>8</v>
      </c>
      <c r="E36" s="19">
        <v>137</v>
      </c>
      <c r="F36" s="64">
        <v>8</v>
      </c>
      <c r="G36" s="19">
        <v>226</v>
      </c>
      <c r="H36" s="64">
        <v>8</v>
      </c>
      <c r="I36" s="65">
        <v>2101</v>
      </c>
      <c r="J36" s="64">
        <v>8</v>
      </c>
      <c r="K36" s="65">
        <v>4521</v>
      </c>
      <c r="L36" s="64">
        <v>8</v>
      </c>
      <c r="M36" s="65">
        <v>10401</v>
      </c>
      <c r="N36" s="64">
        <v>8</v>
      </c>
      <c r="O36" s="65">
        <v>7501</v>
      </c>
      <c r="P36" s="64">
        <v>8</v>
      </c>
      <c r="Q36" s="65">
        <v>16201</v>
      </c>
      <c r="R36" s="64">
        <v>8</v>
      </c>
      <c r="S36" s="66"/>
      <c r="T36" s="64"/>
      <c r="U36" s="66"/>
      <c r="V36" s="64"/>
      <c r="W36" s="66"/>
      <c r="X36" s="64"/>
      <c r="Y36" s="66"/>
      <c r="Z36" s="64"/>
      <c r="AA36" s="66"/>
      <c r="AB36" s="64"/>
      <c r="AC36" s="66"/>
      <c r="AD36" s="64"/>
      <c r="AE36" s="66"/>
      <c r="AF36" s="64"/>
      <c r="AG36" s="66"/>
      <c r="AH36" s="64"/>
    </row>
    <row r="37" spans="1:34" ht="12.75">
      <c r="A37" s="19">
        <v>113</v>
      </c>
      <c r="B37" s="64">
        <v>8</v>
      </c>
      <c r="C37" s="19">
        <v>130</v>
      </c>
      <c r="D37" s="64">
        <v>8</v>
      </c>
      <c r="E37" s="19">
        <v>140</v>
      </c>
      <c r="F37" s="64">
        <v>8</v>
      </c>
      <c r="G37" s="19">
        <v>230</v>
      </c>
      <c r="H37" s="64">
        <v>8</v>
      </c>
      <c r="I37" s="65">
        <v>2150</v>
      </c>
      <c r="J37" s="64">
        <v>8</v>
      </c>
      <c r="K37" s="65">
        <v>5000</v>
      </c>
      <c r="L37" s="64">
        <v>8</v>
      </c>
      <c r="M37" s="65">
        <v>11000</v>
      </c>
      <c r="N37" s="64">
        <v>8</v>
      </c>
      <c r="O37" s="65">
        <v>8000</v>
      </c>
      <c r="P37" s="64">
        <v>8</v>
      </c>
      <c r="Q37" s="65">
        <v>16400</v>
      </c>
      <c r="R37" s="64">
        <v>8</v>
      </c>
      <c r="S37" s="66">
        <v>390</v>
      </c>
      <c r="T37" s="64">
        <v>19</v>
      </c>
      <c r="U37" s="66">
        <v>900</v>
      </c>
      <c r="V37" s="64">
        <v>19</v>
      </c>
      <c r="W37" s="66">
        <v>130</v>
      </c>
      <c r="X37" s="64">
        <v>19</v>
      </c>
      <c r="Y37" s="66">
        <v>190</v>
      </c>
      <c r="Z37" s="64">
        <v>19</v>
      </c>
      <c r="AA37" s="66">
        <v>875</v>
      </c>
      <c r="AB37" s="64">
        <v>19</v>
      </c>
      <c r="AC37" s="66">
        <v>1900</v>
      </c>
      <c r="AD37" s="64">
        <v>19</v>
      </c>
      <c r="AE37" s="66">
        <v>2200</v>
      </c>
      <c r="AF37" s="64">
        <v>19</v>
      </c>
      <c r="AG37" s="66">
        <v>2100</v>
      </c>
      <c r="AH37" s="64">
        <v>19</v>
      </c>
    </row>
    <row r="38" spans="1:34" ht="12.75">
      <c r="A38" s="19">
        <v>114</v>
      </c>
      <c r="B38" s="64">
        <v>7</v>
      </c>
      <c r="C38" s="19">
        <v>131</v>
      </c>
      <c r="D38" s="64">
        <v>7</v>
      </c>
      <c r="E38" s="19">
        <v>141</v>
      </c>
      <c r="F38" s="64">
        <v>7</v>
      </c>
      <c r="G38" s="19">
        <v>231</v>
      </c>
      <c r="H38" s="64">
        <v>7</v>
      </c>
      <c r="I38" s="65">
        <v>2151</v>
      </c>
      <c r="J38" s="64">
        <v>7</v>
      </c>
      <c r="K38" s="65">
        <v>5001</v>
      </c>
      <c r="L38" s="64">
        <v>7</v>
      </c>
      <c r="M38" s="65">
        <v>11001</v>
      </c>
      <c r="N38" s="64">
        <v>7</v>
      </c>
      <c r="O38" s="65">
        <v>8001</v>
      </c>
      <c r="P38" s="64">
        <v>7</v>
      </c>
      <c r="Q38" s="65">
        <v>16401</v>
      </c>
      <c r="R38" s="64">
        <v>7</v>
      </c>
      <c r="S38" s="66"/>
      <c r="T38" s="64"/>
      <c r="U38" s="66"/>
      <c r="V38" s="64"/>
      <c r="W38" s="66"/>
      <c r="X38" s="64"/>
      <c r="Y38" s="66"/>
      <c r="Z38" s="64"/>
      <c r="AA38" s="66"/>
      <c r="AB38" s="64"/>
      <c r="AC38" s="66"/>
      <c r="AD38" s="64"/>
      <c r="AE38" s="66"/>
      <c r="AF38" s="64"/>
      <c r="AG38" s="66"/>
      <c r="AH38" s="64"/>
    </row>
    <row r="39" spans="1:34" ht="12.75">
      <c r="A39" s="19">
        <v>117</v>
      </c>
      <c r="B39" s="64">
        <v>7</v>
      </c>
      <c r="C39" s="19">
        <v>135</v>
      </c>
      <c r="D39" s="64">
        <v>7</v>
      </c>
      <c r="E39" s="19">
        <v>145</v>
      </c>
      <c r="F39" s="64">
        <v>7</v>
      </c>
      <c r="G39" s="19">
        <v>237</v>
      </c>
      <c r="H39" s="64">
        <v>7</v>
      </c>
      <c r="I39" s="65">
        <v>2200</v>
      </c>
      <c r="J39" s="64">
        <v>7</v>
      </c>
      <c r="K39" s="65">
        <v>5100</v>
      </c>
      <c r="L39" s="64">
        <v>7</v>
      </c>
      <c r="M39" s="65">
        <v>11200</v>
      </c>
      <c r="N39" s="64">
        <v>7</v>
      </c>
      <c r="O39" s="65">
        <v>8100</v>
      </c>
      <c r="P39" s="64">
        <v>7</v>
      </c>
      <c r="Q39" s="65">
        <v>17100</v>
      </c>
      <c r="R39" s="64">
        <v>7</v>
      </c>
      <c r="S39" s="66">
        <v>400</v>
      </c>
      <c r="T39" s="64">
        <v>20</v>
      </c>
      <c r="U39" s="66">
        <v>925</v>
      </c>
      <c r="V39" s="64">
        <v>20</v>
      </c>
      <c r="W39" s="66">
        <v>135</v>
      </c>
      <c r="X39" s="64">
        <v>20</v>
      </c>
      <c r="Y39" s="66">
        <v>200</v>
      </c>
      <c r="Z39" s="64">
        <v>20</v>
      </c>
      <c r="AA39" s="66">
        <v>900</v>
      </c>
      <c r="AB39" s="64">
        <v>20</v>
      </c>
      <c r="AC39" s="66">
        <v>2000</v>
      </c>
      <c r="AD39" s="64">
        <v>20</v>
      </c>
      <c r="AE39" s="66">
        <v>2400</v>
      </c>
      <c r="AF39" s="64">
        <v>20</v>
      </c>
      <c r="AG39" s="66">
        <v>2300</v>
      </c>
      <c r="AH39" s="64">
        <v>20</v>
      </c>
    </row>
    <row r="40" spans="1:34" ht="12.75">
      <c r="A40" s="19">
        <v>118</v>
      </c>
      <c r="B40" s="64">
        <v>6</v>
      </c>
      <c r="C40" s="19">
        <v>136</v>
      </c>
      <c r="D40" s="64">
        <v>6</v>
      </c>
      <c r="E40" s="19">
        <v>146</v>
      </c>
      <c r="F40" s="64">
        <v>6</v>
      </c>
      <c r="G40" s="19">
        <v>238</v>
      </c>
      <c r="H40" s="64">
        <v>6</v>
      </c>
      <c r="I40" s="65">
        <v>2201</v>
      </c>
      <c r="J40" s="64">
        <v>6</v>
      </c>
      <c r="K40" s="65">
        <v>5101</v>
      </c>
      <c r="L40" s="64">
        <v>6</v>
      </c>
      <c r="M40" s="65">
        <v>11201</v>
      </c>
      <c r="N40" s="64">
        <v>6</v>
      </c>
      <c r="O40" s="65">
        <v>8101</v>
      </c>
      <c r="P40" s="64">
        <v>6</v>
      </c>
      <c r="Q40" s="65">
        <v>17101</v>
      </c>
      <c r="R40" s="64">
        <v>6</v>
      </c>
      <c r="S40" s="66"/>
      <c r="T40" s="64"/>
      <c r="U40" s="66"/>
      <c r="V40" s="64"/>
      <c r="W40" s="66"/>
      <c r="X40" s="64"/>
      <c r="Y40" s="66"/>
      <c r="Z40" s="64"/>
      <c r="AA40" s="66"/>
      <c r="AB40" s="64"/>
      <c r="AC40" s="66"/>
      <c r="AD40" s="64"/>
      <c r="AE40" s="66"/>
      <c r="AF40" s="64"/>
      <c r="AG40" s="66"/>
      <c r="AH40" s="64"/>
    </row>
    <row r="41" spans="1:34" ht="12.75">
      <c r="A41" s="19">
        <v>122</v>
      </c>
      <c r="B41" s="64">
        <v>6</v>
      </c>
      <c r="C41" s="19">
        <v>140</v>
      </c>
      <c r="D41" s="64">
        <v>6</v>
      </c>
      <c r="E41" s="19">
        <v>150</v>
      </c>
      <c r="F41" s="64">
        <v>6</v>
      </c>
      <c r="G41" s="19">
        <v>244</v>
      </c>
      <c r="H41" s="64">
        <v>6</v>
      </c>
      <c r="I41" s="65">
        <v>2250</v>
      </c>
      <c r="J41" s="64">
        <v>6</v>
      </c>
      <c r="K41" s="65">
        <v>5260</v>
      </c>
      <c r="L41" s="64">
        <v>6</v>
      </c>
      <c r="M41" s="65">
        <v>11400</v>
      </c>
      <c r="N41" s="64">
        <v>6</v>
      </c>
      <c r="O41" s="65">
        <v>8200</v>
      </c>
      <c r="P41" s="64">
        <v>6</v>
      </c>
      <c r="Q41" s="65">
        <v>17400</v>
      </c>
      <c r="R41" s="64">
        <v>6</v>
      </c>
      <c r="S41" s="66">
        <v>420</v>
      </c>
      <c r="T41" s="64">
        <v>21</v>
      </c>
      <c r="U41" s="66">
        <v>950</v>
      </c>
      <c r="V41" s="64">
        <v>21</v>
      </c>
      <c r="W41" s="66">
        <v>140</v>
      </c>
      <c r="X41" s="64">
        <v>21</v>
      </c>
      <c r="Y41" s="66">
        <v>210</v>
      </c>
      <c r="Z41" s="64">
        <v>21</v>
      </c>
      <c r="AA41" s="66">
        <v>925</v>
      </c>
      <c r="AB41" s="64">
        <v>21</v>
      </c>
      <c r="AC41" s="66">
        <v>2200</v>
      </c>
      <c r="AD41" s="64">
        <v>21</v>
      </c>
      <c r="AE41" s="66">
        <v>2600</v>
      </c>
      <c r="AF41" s="64">
        <v>21</v>
      </c>
      <c r="AG41" s="66">
        <v>2500</v>
      </c>
      <c r="AH41" s="64">
        <v>21</v>
      </c>
    </row>
    <row r="42" spans="1:34" ht="12.75">
      <c r="A42" s="19">
        <v>123</v>
      </c>
      <c r="B42" s="64">
        <v>5</v>
      </c>
      <c r="C42" s="19">
        <v>141</v>
      </c>
      <c r="D42" s="64">
        <v>5</v>
      </c>
      <c r="E42" s="19">
        <v>151</v>
      </c>
      <c r="F42" s="64">
        <v>5</v>
      </c>
      <c r="G42" s="19">
        <v>245</v>
      </c>
      <c r="H42" s="64">
        <v>5</v>
      </c>
      <c r="I42" s="65">
        <v>2251</v>
      </c>
      <c r="J42" s="64">
        <v>5</v>
      </c>
      <c r="K42" s="65">
        <v>5261</v>
      </c>
      <c r="L42" s="64">
        <v>5</v>
      </c>
      <c r="M42" s="65">
        <v>11401</v>
      </c>
      <c r="N42" s="64">
        <v>5</v>
      </c>
      <c r="O42" s="65">
        <v>8201</v>
      </c>
      <c r="P42" s="64">
        <v>5</v>
      </c>
      <c r="Q42" s="65">
        <v>17401</v>
      </c>
      <c r="R42" s="64">
        <v>5</v>
      </c>
      <c r="S42" s="66"/>
      <c r="T42" s="64"/>
      <c r="U42" s="66"/>
      <c r="V42" s="64"/>
      <c r="W42" s="66"/>
      <c r="X42" s="64"/>
      <c r="Y42" s="66"/>
      <c r="Z42" s="64"/>
      <c r="AA42" s="66"/>
      <c r="AB42" s="64"/>
      <c r="AC42" s="66"/>
      <c r="AD42" s="64"/>
      <c r="AE42" s="66"/>
      <c r="AF42" s="64"/>
      <c r="AG42" s="66"/>
      <c r="AH42" s="64"/>
    </row>
    <row r="43" spans="1:34" ht="12.75">
      <c r="A43" s="19">
        <v>127</v>
      </c>
      <c r="B43" s="64">
        <v>5</v>
      </c>
      <c r="C43" s="19">
        <v>145</v>
      </c>
      <c r="D43" s="64">
        <v>5</v>
      </c>
      <c r="E43" s="19">
        <v>155</v>
      </c>
      <c r="F43" s="64">
        <v>5</v>
      </c>
      <c r="G43" s="19">
        <v>251</v>
      </c>
      <c r="H43" s="64">
        <v>5</v>
      </c>
      <c r="I43" s="65">
        <v>2300</v>
      </c>
      <c r="J43" s="64">
        <v>5</v>
      </c>
      <c r="K43" s="65">
        <v>5300</v>
      </c>
      <c r="L43" s="64">
        <v>5</v>
      </c>
      <c r="M43" s="65">
        <v>12000</v>
      </c>
      <c r="N43" s="64">
        <v>5</v>
      </c>
      <c r="O43" s="65">
        <v>8300</v>
      </c>
      <c r="P43" s="64">
        <v>5</v>
      </c>
      <c r="Q43" s="65">
        <v>18100</v>
      </c>
      <c r="R43" s="64">
        <v>5</v>
      </c>
      <c r="S43" s="66">
        <v>440</v>
      </c>
      <c r="T43" s="64">
        <v>22</v>
      </c>
      <c r="U43" s="66">
        <v>975</v>
      </c>
      <c r="V43" s="64">
        <v>22</v>
      </c>
      <c r="W43" s="66"/>
      <c r="X43" s="64">
        <v>22</v>
      </c>
      <c r="Y43" s="66">
        <v>220</v>
      </c>
      <c r="Z43" s="64">
        <v>22</v>
      </c>
      <c r="AA43" s="66">
        <v>950</v>
      </c>
      <c r="AB43" s="64">
        <v>22</v>
      </c>
      <c r="AC43" s="66">
        <v>2400</v>
      </c>
      <c r="AD43" s="64">
        <v>22</v>
      </c>
      <c r="AE43" s="66">
        <v>2800</v>
      </c>
      <c r="AF43" s="64">
        <v>22</v>
      </c>
      <c r="AG43" s="66">
        <v>2700</v>
      </c>
      <c r="AH43" s="64">
        <v>22</v>
      </c>
    </row>
    <row r="44" spans="1:34" ht="12.75">
      <c r="A44" s="19">
        <v>128</v>
      </c>
      <c r="B44" s="64">
        <v>4</v>
      </c>
      <c r="C44" s="19">
        <v>146</v>
      </c>
      <c r="D44" s="64">
        <v>4</v>
      </c>
      <c r="E44" s="19">
        <v>156</v>
      </c>
      <c r="F44" s="64">
        <v>4</v>
      </c>
      <c r="G44" s="19">
        <v>252</v>
      </c>
      <c r="H44" s="64">
        <v>4</v>
      </c>
      <c r="I44" s="65">
        <v>2301</v>
      </c>
      <c r="J44" s="64">
        <v>4</v>
      </c>
      <c r="K44" s="65">
        <v>5301</v>
      </c>
      <c r="L44" s="64">
        <v>4</v>
      </c>
      <c r="M44" s="65">
        <v>12001</v>
      </c>
      <c r="N44" s="64">
        <v>4</v>
      </c>
      <c r="O44" s="65">
        <v>8301</v>
      </c>
      <c r="P44" s="64">
        <v>4</v>
      </c>
      <c r="Q44" s="65">
        <v>18101</v>
      </c>
      <c r="R44" s="64">
        <v>4</v>
      </c>
      <c r="S44" s="66"/>
      <c r="T44" s="64"/>
      <c r="U44" s="66"/>
      <c r="V44" s="64"/>
      <c r="W44" s="66"/>
      <c r="X44" s="64"/>
      <c r="Y44" s="66"/>
      <c r="Z44" s="64"/>
      <c r="AA44" s="66"/>
      <c r="AB44" s="64"/>
      <c r="AC44" s="66"/>
      <c r="AD44" s="64"/>
      <c r="AE44" s="66"/>
      <c r="AF44" s="64"/>
      <c r="AG44" s="66"/>
      <c r="AH44" s="64"/>
    </row>
    <row r="45" spans="1:34" ht="12.75">
      <c r="A45" s="19">
        <v>132</v>
      </c>
      <c r="B45" s="64">
        <v>4</v>
      </c>
      <c r="C45" s="19">
        <v>150</v>
      </c>
      <c r="D45" s="64">
        <v>4</v>
      </c>
      <c r="E45" s="19">
        <v>160</v>
      </c>
      <c r="F45" s="64">
        <v>4</v>
      </c>
      <c r="G45" s="19">
        <v>258</v>
      </c>
      <c r="H45" s="64">
        <v>4</v>
      </c>
      <c r="I45" s="65">
        <v>2350</v>
      </c>
      <c r="J45" s="64">
        <v>4</v>
      </c>
      <c r="K45" s="65">
        <v>5400</v>
      </c>
      <c r="L45" s="64">
        <v>4</v>
      </c>
      <c r="M45" s="65">
        <v>12200</v>
      </c>
      <c r="N45" s="64">
        <v>4</v>
      </c>
      <c r="O45" s="65">
        <v>8400</v>
      </c>
      <c r="P45" s="64">
        <v>4</v>
      </c>
      <c r="Q45" s="65">
        <v>18400</v>
      </c>
      <c r="R45" s="64">
        <v>4</v>
      </c>
      <c r="S45" s="66">
        <v>460</v>
      </c>
      <c r="T45" s="64">
        <v>23</v>
      </c>
      <c r="U45" s="66">
        <v>1000</v>
      </c>
      <c r="V45" s="64">
        <v>23</v>
      </c>
      <c r="W45" s="66">
        <v>144</v>
      </c>
      <c r="X45" s="64">
        <v>23</v>
      </c>
      <c r="Y45" s="66">
        <v>230</v>
      </c>
      <c r="Z45" s="64">
        <v>23</v>
      </c>
      <c r="AA45" s="66">
        <v>1000</v>
      </c>
      <c r="AB45" s="64">
        <v>23</v>
      </c>
      <c r="AC45" s="66">
        <v>2600</v>
      </c>
      <c r="AD45" s="64">
        <v>23</v>
      </c>
      <c r="AE45" s="66">
        <v>3000</v>
      </c>
      <c r="AF45" s="64">
        <v>23</v>
      </c>
      <c r="AG45" s="66">
        <v>2900</v>
      </c>
      <c r="AH45" s="64">
        <v>23</v>
      </c>
    </row>
    <row r="46" spans="1:34" ht="12.75">
      <c r="A46" s="19">
        <v>133</v>
      </c>
      <c r="B46" s="64">
        <v>3</v>
      </c>
      <c r="C46" s="19">
        <v>151</v>
      </c>
      <c r="D46" s="64">
        <v>3</v>
      </c>
      <c r="E46" s="19">
        <v>161</v>
      </c>
      <c r="F46" s="64">
        <v>3</v>
      </c>
      <c r="G46" s="19">
        <v>259</v>
      </c>
      <c r="H46" s="64">
        <v>3</v>
      </c>
      <c r="I46" s="65">
        <v>2351</v>
      </c>
      <c r="J46" s="64">
        <v>3</v>
      </c>
      <c r="K46" s="65">
        <v>5401</v>
      </c>
      <c r="L46" s="64">
        <v>3</v>
      </c>
      <c r="M46" s="65">
        <v>12201</v>
      </c>
      <c r="N46" s="64">
        <v>3</v>
      </c>
      <c r="O46" s="65">
        <v>8401</v>
      </c>
      <c r="P46" s="64">
        <v>3</v>
      </c>
      <c r="Q46" s="65">
        <v>18401</v>
      </c>
      <c r="R46" s="64">
        <v>3</v>
      </c>
      <c r="S46" s="66"/>
      <c r="T46" s="64"/>
      <c r="U46" s="66"/>
      <c r="V46" s="64"/>
      <c r="W46" s="66"/>
      <c r="X46" s="64"/>
      <c r="Y46" s="66"/>
      <c r="Z46" s="64"/>
      <c r="AA46" s="66"/>
      <c r="AB46" s="64"/>
      <c r="AC46" s="66"/>
      <c r="AD46" s="64"/>
      <c r="AE46" s="66"/>
      <c r="AF46" s="64"/>
      <c r="AG46" s="66"/>
      <c r="AH46" s="64"/>
    </row>
    <row r="47" spans="1:34" ht="12.75">
      <c r="A47" s="19">
        <v>137</v>
      </c>
      <c r="B47" s="64">
        <v>3</v>
      </c>
      <c r="C47" s="19">
        <v>155</v>
      </c>
      <c r="D47" s="64">
        <v>3</v>
      </c>
      <c r="E47" s="19">
        <v>165</v>
      </c>
      <c r="F47" s="64">
        <v>3</v>
      </c>
      <c r="G47" s="19">
        <v>266</v>
      </c>
      <c r="H47" s="64">
        <v>3</v>
      </c>
      <c r="I47" s="65">
        <v>2400</v>
      </c>
      <c r="J47" s="64">
        <v>3</v>
      </c>
      <c r="K47" s="65">
        <v>5500</v>
      </c>
      <c r="L47" s="64">
        <v>3</v>
      </c>
      <c r="M47" s="65">
        <v>12400</v>
      </c>
      <c r="N47" s="64">
        <v>3</v>
      </c>
      <c r="O47" s="65">
        <v>8500</v>
      </c>
      <c r="P47" s="64">
        <v>3</v>
      </c>
      <c r="Q47" s="65">
        <v>19100</v>
      </c>
      <c r="R47" s="64">
        <v>3</v>
      </c>
      <c r="S47" s="66">
        <v>470</v>
      </c>
      <c r="T47" s="64">
        <v>24</v>
      </c>
      <c r="U47" s="66">
        <v>1025</v>
      </c>
      <c r="V47" s="64">
        <v>24</v>
      </c>
      <c r="W47" s="66"/>
      <c r="X47" s="64">
        <v>24</v>
      </c>
      <c r="Y47" s="66">
        <v>240</v>
      </c>
      <c r="Z47" s="64">
        <v>24</v>
      </c>
      <c r="AA47" s="66">
        <v>1050</v>
      </c>
      <c r="AB47" s="64">
        <v>24</v>
      </c>
      <c r="AC47" s="66">
        <v>2800</v>
      </c>
      <c r="AD47" s="64">
        <v>24</v>
      </c>
      <c r="AE47" s="66">
        <v>3200</v>
      </c>
      <c r="AF47" s="64">
        <v>24</v>
      </c>
      <c r="AG47" s="66">
        <v>3100</v>
      </c>
      <c r="AH47" s="64">
        <v>24</v>
      </c>
    </row>
    <row r="48" spans="1:34" ht="12.75">
      <c r="A48" s="19">
        <v>138</v>
      </c>
      <c r="B48" s="64">
        <v>2</v>
      </c>
      <c r="C48" s="19">
        <v>156</v>
      </c>
      <c r="D48" s="64">
        <v>2</v>
      </c>
      <c r="E48" s="19">
        <v>166</v>
      </c>
      <c r="F48" s="64">
        <v>2</v>
      </c>
      <c r="G48" s="19">
        <v>267</v>
      </c>
      <c r="H48" s="64">
        <v>2</v>
      </c>
      <c r="I48" s="65">
        <v>2401</v>
      </c>
      <c r="J48" s="64">
        <v>2</v>
      </c>
      <c r="K48" s="65">
        <v>5501</v>
      </c>
      <c r="L48" s="64">
        <v>2</v>
      </c>
      <c r="M48" s="65">
        <v>12401</v>
      </c>
      <c r="N48" s="64">
        <v>2</v>
      </c>
      <c r="O48" s="65">
        <v>8501</v>
      </c>
      <c r="P48" s="64">
        <v>2</v>
      </c>
      <c r="Q48" s="65">
        <v>19101</v>
      </c>
      <c r="R48" s="64">
        <v>2</v>
      </c>
      <c r="S48" s="66"/>
      <c r="T48" s="64"/>
      <c r="U48" s="66"/>
      <c r="V48" s="64"/>
      <c r="W48" s="66"/>
      <c r="X48" s="64"/>
      <c r="Y48" s="66"/>
      <c r="Z48" s="64"/>
      <c r="AA48" s="66"/>
      <c r="AB48" s="64"/>
      <c r="AC48" s="66"/>
      <c r="AD48" s="64"/>
      <c r="AE48" s="66"/>
      <c r="AF48" s="64"/>
      <c r="AG48" s="66"/>
      <c r="AH48" s="64"/>
    </row>
    <row r="49" spans="1:34" ht="12.75">
      <c r="A49" s="19">
        <v>142</v>
      </c>
      <c r="B49" s="64">
        <v>2</v>
      </c>
      <c r="C49" s="19">
        <v>160</v>
      </c>
      <c r="D49" s="64">
        <v>2</v>
      </c>
      <c r="E49" s="19">
        <v>170</v>
      </c>
      <c r="F49" s="64">
        <v>2</v>
      </c>
      <c r="G49" s="19">
        <v>274</v>
      </c>
      <c r="H49" s="64">
        <v>2</v>
      </c>
      <c r="I49" s="65">
        <v>2450</v>
      </c>
      <c r="J49" s="64">
        <v>2</v>
      </c>
      <c r="K49" s="65">
        <v>6000</v>
      </c>
      <c r="L49" s="64">
        <v>2</v>
      </c>
      <c r="M49" s="65">
        <v>13000</v>
      </c>
      <c r="N49" s="64">
        <v>2</v>
      </c>
      <c r="O49" s="65">
        <v>9000</v>
      </c>
      <c r="P49" s="64">
        <v>2</v>
      </c>
      <c r="Q49" s="65">
        <v>10400</v>
      </c>
      <c r="R49" s="64">
        <v>2</v>
      </c>
      <c r="S49" s="66">
        <v>480</v>
      </c>
      <c r="T49" s="64">
        <v>25</v>
      </c>
      <c r="U49" s="66">
        <v>1050</v>
      </c>
      <c r="V49" s="64">
        <v>25</v>
      </c>
      <c r="W49" s="66">
        <v>148</v>
      </c>
      <c r="X49" s="64">
        <v>25</v>
      </c>
      <c r="Y49" s="66">
        <v>250</v>
      </c>
      <c r="Z49" s="64">
        <v>25</v>
      </c>
      <c r="AA49" s="66">
        <v>1100</v>
      </c>
      <c r="AB49" s="64">
        <v>25</v>
      </c>
      <c r="AC49" s="66">
        <v>3000</v>
      </c>
      <c r="AD49" s="64">
        <v>25</v>
      </c>
      <c r="AE49" s="66">
        <v>3400</v>
      </c>
      <c r="AF49" s="64">
        <v>25</v>
      </c>
      <c r="AG49" s="66">
        <v>3200</v>
      </c>
      <c r="AH49" s="64">
        <v>25</v>
      </c>
    </row>
    <row r="50" spans="1:34" ht="12.75">
      <c r="A50" s="19">
        <v>143</v>
      </c>
      <c r="B50" s="64">
        <v>1</v>
      </c>
      <c r="C50" s="19">
        <v>161</v>
      </c>
      <c r="D50" s="64">
        <v>1</v>
      </c>
      <c r="E50" s="19">
        <v>171</v>
      </c>
      <c r="F50" s="64">
        <v>1</v>
      </c>
      <c r="G50" s="19">
        <v>273</v>
      </c>
      <c r="H50" s="64">
        <v>1</v>
      </c>
      <c r="I50" s="65">
        <v>2451</v>
      </c>
      <c r="J50" s="64">
        <v>1</v>
      </c>
      <c r="K50" s="65">
        <v>6001</v>
      </c>
      <c r="L50" s="64">
        <v>1</v>
      </c>
      <c r="M50" s="65">
        <v>13001</v>
      </c>
      <c r="N50" s="64">
        <v>1</v>
      </c>
      <c r="O50" s="65">
        <v>9001</v>
      </c>
      <c r="P50" s="64">
        <v>1</v>
      </c>
      <c r="Q50" s="65">
        <v>19401</v>
      </c>
      <c r="R50" s="64">
        <v>1</v>
      </c>
      <c r="S50" s="66"/>
      <c r="T50" s="64"/>
      <c r="U50" s="66"/>
      <c r="V50" s="64"/>
      <c r="W50" s="66"/>
      <c r="X50" s="64"/>
      <c r="Y50" s="66"/>
      <c r="Z50" s="64"/>
      <c r="AA50" s="66"/>
      <c r="AB50" s="64"/>
      <c r="AC50" s="66"/>
      <c r="AD50" s="64"/>
      <c r="AE50" s="66"/>
      <c r="AF50" s="64"/>
      <c r="AG50" s="66"/>
      <c r="AH50" s="64"/>
    </row>
    <row r="51" spans="1:34" s="58" customFormat="1" ht="12.75">
      <c r="A51" s="67" t="s">
        <v>3</v>
      </c>
      <c r="B51" s="68" t="s">
        <v>13</v>
      </c>
      <c r="C51" s="67" t="s">
        <v>20</v>
      </c>
      <c r="D51" s="68" t="s">
        <v>13</v>
      </c>
      <c r="E51" s="67" t="s">
        <v>26</v>
      </c>
      <c r="F51" s="68" t="s">
        <v>13</v>
      </c>
      <c r="G51" s="67" t="s">
        <v>21</v>
      </c>
      <c r="H51" s="68" t="s">
        <v>13</v>
      </c>
      <c r="I51" s="69" t="s">
        <v>5</v>
      </c>
      <c r="J51" s="68" t="s">
        <v>13</v>
      </c>
      <c r="K51" s="69" t="s">
        <v>22</v>
      </c>
      <c r="L51" s="68" t="s">
        <v>13</v>
      </c>
      <c r="M51" s="69" t="s">
        <v>33</v>
      </c>
      <c r="N51" s="68" t="s">
        <v>13</v>
      </c>
      <c r="O51" s="69" t="s">
        <v>23</v>
      </c>
      <c r="P51" s="68" t="s">
        <v>13</v>
      </c>
      <c r="Q51" s="69" t="s">
        <v>34</v>
      </c>
      <c r="R51" s="68" t="s">
        <v>13</v>
      </c>
      <c r="S51" s="70" t="s">
        <v>27</v>
      </c>
      <c r="T51" s="68" t="s">
        <v>13</v>
      </c>
      <c r="U51" s="70" t="s">
        <v>35</v>
      </c>
      <c r="V51" s="68" t="s">
        <v>13</v>
      </c>
      <c r="W51" s="70" t="s">
        <v>28</v>
      </c>
      <c r="X51" s="68" t="s">
        <v>13</v>
      </c>
      <c r="Y51" s="70" t="s">
        <v>29</v>
      </c>
      <c r="Z51" s="68" t="s">
        <v>13</v>
      </c>
      <c r="AA51" s="70" t="s">
        <v>30</v>
      </c>
      <c r="AB51" s="68" t="s">
        <v>13</v>
      </c>
      <c r="AC51" s="70" t="s">
        <v>31</v>
      </c>
      <c r="AD51" s="68" t="s">
        <v>13</v>
      </c>
      <c r="AE51" s="70" t="s">
        <v>32</v>
      </c>
      <c r="AF51" s="68" t="s">
        <v>13</v>
      </c>
      <c r="AG51" s="70" t="s">
        <v>11</v>
      </c>
      <c r="AH51" s="68" t="s">
        <v>13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51"/>
  <sheetViews>
    <sheetView zoomScalePageLayoutView="0" workbookViewId="0" topLeftCell="A1">
      <selection activeCell="W1" sqref="W1:X16384"/>
    </sheetView>
  </sheetViews>
  <sheetFormatPr defaultColWidth="11.00390625" defaultRowHeight="15.75"/>
  <cols>
    <col min="1" max="1" width="4.625" style="74" bestFit="1" customWidth="1"/>
    <col min="2" max="2" width="4.125" style="74" bestFit="1" customWidth="1"/>
    <col min="3" max="3" width="4.625" style="74" bestFit="1" customWidth="1"/>
    <col min="4" max="4" width="4.125" style="74" bestFit="1" customWidth="1"/>
    <col min="5" max="5" width="6.75390625" style="74" bestFit="1" customWidth="1"/>
    <col min="6" max="6" width="4.125" style="74" bestFit="1" customWidth="1"/>
    <col min="7" max="7" width="6.75390625" style="74" bestFit="1" customWidth="1"/>
    <col min="8" max="8" width="4.125" style="74" bestFit="1" customWidth="1"/>
    <col min="9" max="9" width="5.50390625" style="74" bestFit="1" customWidth="1"/>
    <col min="10" max="10" width="4.125" style="74" bestFit="1" customWidth="1"/>
    <col min="11" max="11" width="5.50390625" style="74" bestFit="1" customWidth="1"/>
    <col min="12" max="12" width="4.125" style="74" bestFit="1" customWidth="1"/>
    <col min="13" max="13" width="6.375" style="74" bestFit="1" customWidth="1"/>
    <col min="14" max="14" width="4.125" style="74" bestFit="1" customWidth="1"/>
    <col min="15" max="15" width="6.375" style="74" bestFit="1" customWidth="1"/>
    <col min="16" max="16" width="4.125" style="74" bestFit="1" customWidth="1"/>
    <col min="17" max="17" width="11.125" style="74" bestFit="1" customWidth="1"/>
    <col min="18" max="18" width="4.125" style="74" bestFit="1" customWidth="1"/>
    <col min="19" max="19" width="11.125" style="74" bestFit="1" customWidth="1"/>
    <col min="20" max="20" width="4.125" style="74" bestFit="1" customWidth="1"/>
    <col min="21" max="21" width="9.875" style="74" bestFit="1" customWidth="1"/>
    <col min="22" max="22" width="4.125" style="74" bestFit="1" customWidth="1"/>
    <col min="23" max="23" width="4.875" style="74" bestFit="1" customWidth="1"/>
    <col min="24" max="24" width="4.125" style="74" bestFit="1" customWidth="1"/>
    <col min="25" max="25" width="8.50390625" style="74" bestFit="1" customWidth="1"/>
    <col min="26" max="26" width="4.125" style="74" bestFit="1" customWidth="1"/>
    <col min="27" max="27" width="7.375" style="74" bestFit="1" customWidth="1"/>
    <col min="28" max="28" width="4.125" style="74" bestFit="1" customWidth="1"/>
    <col min="29" max="29" width="6.00390625" style="74" bestFit="1" customWidth="1"/>
    <col min="30" max="30" width="4.125" style="74" bestFit="1" customWidth="1"/>
    <col min="31" max="31" width="7.00390625" style="74" bestFit="1" customWidth="1"/>
    <col min="32" max="32" width="4.125" style="74" bestFit="1" customWidth="1"/>
    <col min="33" max="33" width="8.25390625" style="74" bestFit="1" customWidth="1"/>
    <col min="34" max="34" width="4.125" style="74" bestFit="1" customWidth="1"/>
    <col min="35" max="35" width="8.75390625" style="74" bestFit="1" customWidth="1"/>
    <col min="36" max="36" width="4.125" style="74" bestFit="1" customWidth="1"/>
    <col min="37" max="16384" width="11.00390625" style="74" customWidth="1"/>
  </cols>
  <sheetData>
    <row r="1" spans="1:36" ht="13.5" thickBot="1">
      <c r="A1" s="54" t="s">
        <v>3</v>
      </c>
      <c r="B1" s="55" t="s">
        <v>13</v>
      </c>
      <c r="C1" s="54" t="s">
        <v>20</v>
      </c>
      <c r="D1" s="55" t="s">
        <v>13</v>
      </c>
      <c r="E1" s="54" t="s">
        <v>26</v>
      </c>
      <c r="F1" s="55" t="s">
        <v>13</v>
      </c>
      <c r="G1" s="54" t="s">
        <v>37</v>
      </c>
      <c r="H1" s="55" t="s">
        <v>13</v>
      </c>
      <c r="I1" s="54" t="s">
        <v>21</v>
      </c>
      <c r="J1" s="55" t="s">
        <v>13</v>
      </c>
      <c r="K1" s="56" t="s">
        <v>5</v>
      </c>
      <c r="L1" s="55" t="s">
        <v>13</v>
      </c>
      <c r="M1" s="56" t="s">
        <v>22</v>
      </c>
      <c r="N1" s="55" t="s">
        <v>13</v>
      </c>
      <c r="O1" s="56" t="s">
        <v>33</v>
      </c>
      <c r="P1" s="55" t="s">
        <v>13</v>
      </c>
      <c r="Q1" s="56" t="s">
        <v>23</v>
      </c>
      <c r="R1" s="55" t="s">
        <v>13</v>
      </c>
      <c r="S1" s="56" t="s">
        <v>34</v>
      </c>
      <c r="T1" s="55" t="s">
        <v>13</v>
      </c>
      <c r="U1" s="57" t="s">
        <v>27</v>
      </c>
      <c r="V1" s="55" t="s">
        <v>13</v>
      </c>
      <c r="W1" s="57" t="s">
        <v>35</v>
      </c>
      <c r="X1" s="55" t="s">
        <v>13</v>
      </c>
      <c r="Y1" s="57" t="s">
        <v>28</v>
      </c>
      <c r="Z1" s="55" t="s">
        <v>13</v>
      </c>
      <c r="AA1" s="57" t="s">
        <v>29</v>
      </c>
      <c r="AB1" s="55" t="s">
        <v>13</v>
      </c>
      <c r="AC1" s="57" t="s">
        <v>30</v>
      </c>
      <c r="AD1" s="55" t="s">
        <v>13</v>
      </c>
      <c r="AE1" s="57" t="s">
        <v>31</v>
      </c>
      <c r="AF1" s="55" t="s">
        <v>13</v>
      </c>
      <c r="AG1" s="57" t="s">
        <v>32</v>
      </c>
      <c r="AH1" s="55" t="s">
        <v>13</v>
      </c>
      <c r="AI1" s="57" t="s">
        <v>36</v>
      </c>
      <c r="AJ1" s="55" t="s">
        <v>13</v>
      </c>
    </row>
    <row r="2" spans="1:36" ht="13.5" thickTop="1">
      <c r="A2" s="59">
        <v>0</v>
      </c>
      <c r="B2" s="60">
        <v>25</v>
      </c>
      <c r="C2" s="59">
        <v>0</v>
      </c>
      <c r="D2" s="60">
        <v>25</v>
      </c>
      <c r="E2" s="59">
        <v>0</v>
      </c>
      <c r="F2" s="60">
        <v>25</v>
      </c>
      <c r="G2" s="59">
        <v>0</v>
      </c>
      <c r="H2" s="60">
        <v>25</v>
      </c>
      <c r="I2" s="59">
        <v>0</v>
      </c>
      <c r="J2" s="60">
        <v>25</v>
      </c>
      <c r="K2" s="61">
        <v>0</v>
      </c>
      <c r="L2" s="60">
        <v>25</v>
      </c>
      <c r="M2" s="61">
        <v>0</v>
      </c>
      <c r="N2" s="60">
        <v>25</v>
      </c>
      <c r="O2" s="61">
        <v>0</v>
      </c>
      <c r="P2" s="60">
        <v>25</v>
      </c>
      <c r="Q2" s="61">
        <v>0</v>
      </c>
      <c r="R2" s="60">
        <v>25</v>
      </c>
      <c r="S2" s="61">
        <v>0</v>
      </c>
      <c r="T2" s="60">
        <v>25</v>
      </c>
      <c r="U2" s="62">
        <v>0</v>
      </c>
      <c r="V2" s="60">
        <v>1</v>
      </c>
      <c r="W2" s="62">
        <v>0</v>
      </c>
      <c r="X2" s="60">
        <v>1</v>
      </c>
      <c r="Y2" s="62">
        <v>0</v>
      </c>
      <c r="Z2" s="60">
        <v>1</v>
      </c>
      <c r="AA2" s="62">
        <v>0</v>
      </c>
      <c r="AB2" s="60">
        <v>1</v>
      </c>
      <c r="AC2" s="62">
        <v>0</v>
      </c>
      <c r="AD2" s="60">
        <v>1</v>
      </c>
      <c r="AE2" s="62">
        <v>0</v>
      </c>
      <c r="AF2" s="60">
        <v>1</v>
      </c>
      <c r="AG2" s="62">
        <v>0</v>
      </c>
      <c r="AH2" s="60">
        <v>1</v>
      </c>
      <c r="AI2" s="62">
        <v>0</v>
      </c>
      <c r="AJ2" s="60">
        <v>1</v>
      </c>
    </row>
    <row r="3" spans="1:36" ht="12.75">
      <c r="A3" s="19">
        <v>65</v>
      </c>
      <c r="B3" s="64">
        <v>25</v>
      </c>
      <c r="C3" s="19">
        <v>74</v>
      </c>
      <c r="D3" s="64">
        <v>25</v>
      </c>
      <c r="E3" s="19">
        <v>83</v>
      </c>
      <c r="F3" s="64">
        <v>25</v>
      </c>
      <c r="G3" s="19">
        <v>115</v>
      </c>
      <c r="H3" s="64">
        <v>25</v>
      </c>
      <c r="I3" s="19">
        <v>150</v>
      </c>
      <c r="J3" s="64">
        <v>25</v>
      </c>
      <c r="K3" s="65">
        <v>1201</v>
      </c>
      <c r="L3" s="64">
        <v>25</v>
      </c>
      <c r="M3" s="65">
        <v>3050</v>
      </c>
      <c r="N3" s="64">
        <v>25</v>
      </c>
      <c r="O3" s="65">
        <v>6400</v>
      </c>
      <c r="P3" s="64">
        <v>25</v>
      </c>
      <c r="Q3" s="65">
        <v>5000</v>
      </c>
      <c r="R3" s="64">
        <v>25</v>
      </c>
      <c r="S3" s="65">
        <v>11000</v>
      </c>
      <c r="T3" s="64">
        <v>25</v>
      </c>
      <c r="U3" s="66">
        <v>240</v>
      </c>
      <c r="V3" s="64">
        <v>2</v>
      </c>
      <c r="W3" s="66">
        <v>560</v>
      </c>
      <c r="X3" s="64">
        <v>2</v>
      </c>
      <c r="Y3" s="66">
        <v>80</v>
      </c>
      <c r="Z3" s="64">
        <v>2</v>
      </c>
      <c r="AA3" s="66">
        <v>100</v>
      </c>
      <c r="AB3" s="64">
        <v>2</v>
      </c>
      <c r="AC3" s="66">
        <v>460</v>
      </c>
      <c r="AD3" s="64">
        <v>2</v>
      </c>
      <c r="AE3" s="66">
        <v>300</v>
      </c>
      <c r="AF3" s="64">
        <v>2</v>
      </c>
      <c r="AG3" s="66">
        <v>600</v>
      </c>
      <c r="AH3" s="64">
        <v>2</v>
      </c>
      <c r="AI3" s="66">
        <v>400</v>
      </c>
      <c r="AJ3" s="64">
        <v>2</v>
      </c>
    </row>
    <row r="4" spans="1:36" ht="12.75">
      <c r="A4" s="19">
        <v>66</v>
      </c>
      <c r="B4" s="64">
        <v>24</v>
      </c>
      <c r="C4" s="19">
        <v>75</v>
      </c>
      <c r="D4" s="64">
        <v>24</v>
      </c>
      <c r="E4" s="19">
        <v>84</v>
      </c>
      <c r="F4" s="64">
        <v>24</v>
      </c>
      <c r="G4" s="19">
        <v>116</v>
      </c>
      <c r="H4" s="64">
        <v>24</v>
      </c>
      <c r="I4" s="19">
        <v>151</v>
      </c>
      <c r="J4" s="64">
        <v>24</v>
      </c>
      <c r="K4" s="65">
        <v>1201</v>
      </c>
      <c r="L4" s="64">
        <v>24</v>
      </c>
      <c r="M4" s="65">
        <v>3051</v>
      </c>
      <c r="N4" s="64">
        <v>24</v>
      </c>
      <c r="O4" s="65">
        <v>6401</v>
      </c>
      <c r="P4" s="64">
        <v>24</v>
      </c>
      <c r="Q4" s="65">
        <v>5001</v>
      </c>
      <c r="R4" s="64">
        <v>24</v>
      </c>
      <c r="S4" s="65">
        <v>11001</v>
      </c>
      <c r="T4" s="64">
        <v>24</v>
      </c>
      <c r="U4" s="66"/>
      <c r="V4" s="64"/>
      <c r="W4" s="66"/>
      <c r="X4" s="64"/>
      <c r="Y4" s="66"/>
      <c r="Z4" s="64"/>
      <c r="AA4" s="66"/>
      <c r="AB4" s="64"/>
      <c r="AC4" s="66"/>
      <c r="AD4" s="64"/>
      <c r="AE4" s="66"/>
      <c r="AF4" s="64"/>
      <c r="AG4" s="66"/>
      <c r="AH4" s="64"/>
      <c r="AI4" s="66"/>
      <c r="AJ4" s="64"/>
    </row>
    <row r="5" spans="1:36" ht="12.75">
      <c r="A5" s="19">
        <v>67</v>
      </c>
      <c r="B5" s="64">
        <v>24</v>
      </c>
      <c r="C5" s="19">
        <v>76</v>
      </c>
      <c r="D5" s="64">
        <v>24</v>
      </c>
      <c r="E5" s="19">
        <v>86</v>
      </c>
      <c r="F5" s="64">
        <v>24</v>
      </c>
      <c r="G5" s="19">
        <v>118</v>
      </c>
      <c r="H5" s="64">
        <v>24</v>
      </c>
      <c r="I5" s="19">
        <v>154</v>
      </c>
      <c r="J5" s="64">
        <v>24</v>
      </c>
      <c r="K5" s="65">
        <v>1220</v>
      </c>
      <c r="L5" s="64">
        <v>24</v>
      </c>
      <c r="M5" s="65">
        <v>3080</v>
      </c>
      <c r="N5" s="64">
        <v>24</v>
      </c>
      <c r="O5" s="65">
        <v>6480</v>
      </c>
      <c r="P5" s="64">
        <v>24</v>
      </c>
      <c r="Q5" s="65">
        <v>5100</v>
      </c>
      <c r="R5" s="64">
        <v>24</v>
      </c>
      <c r="S5" s="65">
        <v>11150</v>
      </c>
      <c r="T5" s="64">
        <v>24</v>
      </c>
      <c r="U5" s="66">
        <v>245</v>
      </c>
      <c r="V5" s="64">
        <v>3</v>
      </c>
      <c r="W5" s="66">
        <v>570</v>
      </c>
      <c r="X5" s="64">
        <v>3</v>
      </c>
      <c r="Y5" s="66"/>
      <c r="Z5" s="64">
        <v>3</v>
      </c>
      <c r="AA5" s="66"/>
      <c r="AB5" s="64">
        <v>3</v>
      </c>
      <c r="AC5" s="66">
        <v>470</v>
      </c>
      <c r="AD5" s="64">
        <v>3</v>
      </c>
      <c r="AE5" s="66">
        <v>400</v>
      </c>
      <c r="AF5" s="64">
        <v>3</v>
      </c>
      <c r="AG5" s="66">
        <v>700</v>
      </c>
      <c r="AH5" s="64">
        <v>3</v>
      </c>
      <c r="AI5" s="66">
        <v>500</v>
      </c>
      <c r="AJ5" s="64">
        <v>3</v>
      </c>
    </row>
    <row r="6" spans="1:36" ht="12.75">
      <c r="A6" s="19">
        <v>68</v>
      </c>
      <c r="B6" s="64">
        <v>23</v>
      </c>
      <c r="C6" s="19">
        <v>77</v>
      </c>
      <c r="D6" s="64">
        <v>23</v>
      </c>
      <c r="E6" s="19">
        <v>87</v>
      </c>
      <c r="F6" s="64">
        <v>23</v>
      </c>
      <c r="G6" s="19">
        <v>119</v>
      </c>
      <c r="H6" s="64">
        <v>23</v>
      </c>
      <c r="I6" s="19">
        <v>155</v>
      </c>
      <c r="J6" s="64">
        <v>23</v>
      </c>
      <c r="K6" s="65">
        <v>1221</v>
      </c>
      <c r="L6" s="64">
        <v>23</v>
      </c>
      <c r="M6" s="65">
        <v>3081</v>
      </c>
      <c r="N6" s="64">
        <v>23</v>
      </c>
      <c r="O6" s="65">
        <v>6481</v>
      </c>
      <c r="P6" s="64">
        <v>23</v>
      </c>
      <c r="Q6" s="65">
        <v>5101</v>
      </c>
      <c r="R6" s="64">
        <v>23</v>
      </c>
      <c r="S6" s="65">
        <v>11151</v>
      </c>
      <c r="T6" s="64">
        <v>23</v>
      </c>
      <c r="U6" s="66"/>
      <c r="V6" s="64"/>
      <c r="W6" s="66"/>
      <c r="X6" s="64"/>
      <c r="Y6" s="66"/>
      <c r="Z6" s="64"/>
      <c r="AA6" s="66"/>
      <c r="AB6" s="64"/>
      <c r="AC6" s="66"/>
      <c r="AD6" s="64"/>
      <c r="AE6" s="66"/>
      <c r="AF6" s="64"/>
      <c r="AG6" s="66"/>
      <c r="AH6" s="64"/>
      <c r="AI6" s="66"/>
      <c r="AJ6" s="64"/>
    </row>
    <row r="7" spans="1:36" ht="12.75">
      <c r="A7" s="19">
        <v>69</v>
      </c>
      <c r="B7" s="64">
        <v>23</v>
      </c>
      <c r="C7" s="19">
        <v>78</v>
      </c>
      <c r="D7" s="64">
        <v>23</v>
      </c>
      <c r="E7" s="19">
        <v>89</v>
      </c>
      <c r="F7" s="64">
        <v>23</v>
      </c>
      <c r="G7" s="19">
        <v>121</v>
      </c>
      <c r="H7" s="64">
        <v>23</v>
      </c>
      <c r="I7" s="19">
        <v>158</v>
      </c>
      <c r="J7" s="64">
        <v>23</v>
      </c>
      <c r="K7" s="65">
        <v>1240</v>
      </c>
      <c r="L7" s="64">
        <v>23</v>
      </c>
      <c r="M7" s="65">
        <v>3120</v>
      </c>
      <c r="N7" s="64">
        <v>23</v>
      </c>
      <c r="O7" s="65">
        <v>6560</v>
      </c>
      <c r="P7" s="64">
        <v>23</v>
      </c>
      <c r="Q7" s="65">
        <v>5200</v>
      </c>
      <c r="R7" s="64">
        <v>23</v>
      </c>
      <c r="S7" s="65">
        <v>11300</v>
      </c>
      <c r="T7" s="64">
        <v>23</v>
      </c>
      <c r="U7" s="66">
        <v>250</v>
      </c>
      <c r="V7" s="64">
        <v>4</v>
      </c>
      <c r="W7" s="66">
        <v>580</v>
      </c>
      <c r="X7" s="64">
        <v>4</v>
      </c>
      <c r="Y7" s="66"/>
      <c r="Z7" s="64">
        <v>4</v>
      </c>
      <c r="AA7" s="66">
        <v>115</v>
      </c>
      <c r="AB7" s="64">
        <v>4</v>
      </c>
      <c r="AC7" s="66">
        <v>480</v>
      </c>
      <c r="AD7" s="64">
        <v>4</v>
      </c>
      <c r="AE7" s="66">
        <v>500</v>
      </c>
      <c r="AF7" s="64">
        <v>4</v>
      </c>
      <c r="AG7" s="66">
        <v>800</v>
      </c>
      <c r="AH7" s="64">
        <v>4</v>
      </c>
      <c r="AI7" s="66">
        <v>600</v>
      </c>
      <c r="AJ7" s="64">
        <v>4</v>
      </c>
    </row>
    <row r="8" spans="1:36" ht="12.75">
      <c r="A8" s="19">
        <v>70</v>
      </c>
      <c r="B8" s="64">
        <v>22</v>
      </c>
      <c r="C8" s="19">
        <v>79</v>
      </c>
      <c r="D8" s="64">
        <v>22</v>
      </c>
      <c r="E8" s="19">
        <v>90</v>
      </c>
      <c r="F8" s="64">
        <v>22</v>
      </c>
      <c r="G8" s="19">
        <v>122</v>
      </c>
      <c r="H8" s="64">
        <v>22</v>
      </c>
      <c r="I8" s="19">
        <v>159</v>
      </c>
      <c r="J8" s="64">
        <v>22</v>
      </c>
      <c r="K8" s="65">
        <v>1241</v>
      </c>
      <c r="L8" s="64">
        <v>22</v>
      </c>
      <c r="M8" s="65">
        <v>3121</v>
      </c>
      <c r="N8" s="64">
        <v>22</v>
      </c>
      <c r="O8" s="65">
        <v>6561</v>
      </c>
      <c r="P8" s="64">
        <v>22</v>
      </c>
      <c r="Q8" s="65">
        <v>5201</v>
      </c>
      <c r="R8" s="64">
        <v>22</v>
      </c>
      <c r="S8" s="65">
        <v>11301</v>
      </c>
      <c r="T8" s="64">
        <v>22</v>
      </c>
      <c r="U8" s="66"/>
      <c r="V8" s="64"/>
      <c r="W8" s="66"/>
      <c r="X8" s="64"/>
      <c r="Y8" s="66"/>
      <c r="Z8" s="64"/>
      <c r="AA8" s="66"/>
      <c r="AB8" s="64"/>
      <c r="AC8" s="66"/>
      <c r="AD8" s="64"/>
      <c r="AE8" s="66"/>
      <c r="AF8" s="64"/>
      <c r="AG8" s="66"/>
      <c r="AH8" s="64"/>
      <c r="AI8" s="66"/>
      <c r="AJ8" s="64"/>
    </row>
    <row r="9" spans="1:36" ht="12.75">
      <c r="A9" s="19">
        <v>71</v>
      </c>
      <c r="B9" s="64">
        <v>22</v>
      </c>
      <c r="C9" s="19">
        <v>80</v>
      </c>
      <c r="D9" s="64">
        <v>22</v>
      </c>
      <c r="E9" s="19">
        <v>92</v>
      </c>
      <c r="F9" s="64">
        <v>22</v>
      </c>
      <c r="G9" s="19">
        <v>124</v>
      </c>
      <c r="H9" s="64">
        <v>22</v>
      </c>
      <c r="I9" s="19">
        <v>162</v>
      </c>
      <c r="J9" s="64">
        <v>22</v>
      </c>
      <c r="K9" s="65">
        <v>1260</v>
      </c>
      <c r="L9" s="64">
        <v>22</v>
      </c>
      <c r="M9" s="65">
        <v>3160</v>
      </c>
      <c r="N9" s="64">
        <v>22</v>
      </c>
      <c r="O9" s="65">
        <v>7040</v>
      </c>
      <c r="P9" s="64">
        <v>22</v>
      </c>
      <c r="Q9" s="65">
        <v>5300</v>
      </c>
      <c r="R9" s="64">
        <v>22</v>
      </c>
      <c r="S9" s="65">
        <v>11450</v>
      </c>
      <c r="T9" s="64">
        <v>22</v>
      </c>
      <c r="U9" s="66">
        <v>255</v>
      </c>
      <c r="V9" s="64">
        <v>5</v>
      </c>
      <c r="W9" s="66">
        <v>590</v>
      </c>
      <c r="X9" s="64">
        <v>5</v>
      </c>
      <c r="Y9" s="66">
        <v>85</v>
      </c>
      <c r="Z9" s="64">
        <v>5</v>
      </c>
      <c r="AA9" s="66"/>
      <c r="AB9" s="64">
        <v>5</v>
      </c>
      <c r="AC9" s="66">
        <v>490</v>
      </c>
      <c r="AD9" s="64">
        <v>5</v>
      </c>
      <c r="AE9" s="66">
        <v>600</v>
      </c>
      <c r="AF9" s="64">
        <v>5</v>
      </c>
      <c r="AG9" s="66">
        <v>900</v>
      </c>
      <c r="AH9" s="64">
        <v>5</v>
      </c>
      <c r="AI9" s="66">
        <v>700</v>
      </c>
      <c r="AJ9" s="64">
        <v>5</v>
      </c>
    </row>
    <row r="10" spans="1:36" ht="12.75">
      <c r="A10" s="19">
        <v>72</v>
      </c>
      <c r="B10" s="64">
        <v>21</v>
      </c>
      <c r="C10" s="19">
        <v>81</v>
      </c>
      <c r="D10" s="64">
        <v>21</v>
      </c>
      <c r="E10" s="19">
        <v>93</v>
      </c>
      <c r="F10" s="64">
        <v>21</v>
      </c>
      <c r="G10" s="19">
        <v>125</v>
      </c>
      <c r="H10" s="64">
        <v>21</v>
      </c>
      <c r="I10" s="19">
        <v>163</v>
      </c>
      <c r="J10" s="64">
        <v>21</v>
      </c>
      <c r="K10" s="65">
        <v>1261</v>
      </c>
      <c r="L10" s="64">
        <v>21</v>
      </c>
      <c r="M10" s="65">
        <v>3161</v>
      </c>
      <c r="N10" s="64">
        <v>21</v>
      </c>
      <c r="O10" s="65">
        <v>7041</v>
      </c>
      <c r="P10" s="64">
        <v>21</v>
      </c>
      <c r="Q10" s="65">
        <v>5301</v>
      </c>
      <c r="R10" s="64">
        <v>21</v>
      </c>
      <c r="S10" s="65">
        <v>11451</v>
      </c>
      <c r="T10" s="64">
        <v>21</v>
      </c>
      <c r="U10" s="66"/>
      <c r="V10" s="64"/>
      <c r="W10" s="66"/>
      <c r="X10" s="64"/>
      <c r="Y10" s="66"/>
      <c r="Z10" s="64"/>
      <c r="AA10" s="66"/>
      <c r="AB10" s="64"/>
      <c r="AC10" s="66"/>
      <c r="AD10" s="64"/>
      <c r="AE10" s="66"/>
      <c r="AF10" s="64"/>
      <c r="AG10" s="66"/>
      <c r="AH10" s="64"/>
      <c r="AI10" s="66"/>
      <c r="AJ10" s="64"/>
    </row>
    <row r="11" spans="1:36" ht="12.75">
      <c r="A11" s="19">
        <v>73</v>
      </c>
      <c r="B11" s="64">
        <v>21</v>
      </c>
      <c r="C11" s="19">
        <v>82</v>
      </c>
      <c r="D11" s="64">
        <v>21</v>
      </c>
      <c r="E11" s="19">
        <v>95</v>
      </c>
      <c r="F11" s="64">
        <v>21</v>
      </c>
      <c r="G11" s="19">
        <v>127</v>
      </c>
      <c r="H11" s="64">
        <v>21</v>
      </c>
      <c r="I11" s="19">
        <v>166</v>
      </c>
      <c r="J11" s="64">
        <v>21</v>
      </c>
      <c r="K11" s="65">
        <v>1280</v>
      </c>
      <c r="L11" s="64">
        <v>21</v>
      </c>
      <c r="M11" s="65">
        <v>3200</v>
      </c>
      <c r="N11" s="64">
        <v>21</v>
      </c>
      <c r="O11" s="65">
        <v>7120</v>
      </c>
      <c r="P11" s="64">
        <v>21</v>
      </c>
      <c r="Q11" s="65">
        <v>5400</v>
      </c>
      <c r="R11" s="64">
        <v>21</v>
      </c>
      <c r="S11" s="65">
        <v>12000</v>
      </c>
      <c r="T11" s="64">
        <v>21</v>
      </c>
      <c r="U11" s="66">
        <v>260</v>
      </c>
      <c r="V11" s="64">
        <v>6</v>
      </c>
      <c r="W11" s="66">
        <v>600</v>
      </c>
      <c r="X11" s="64">
        <v>6</v>
      </c>
      <c r="Y11" s="66"/>
      <c r="Z11" s="64">
        <v>6</v>
      </c>
      <c r="AA11" s="66">
        <v>130</v>
      </c>
      <c r="AB11" s="64">
        <v>6</v>
      </c>
      <c r="AC11" s="66">
        <v>500</v>
      </c>
      <c r="AD11" s="64">
        <v>6</v>
      </c>
      <c r="AE11" s="66">
        <v>700</v>
      </c>
      <c r="AF11" s="64">
        <v>6</v>
      </c>
      <c r="AG11" s="66">
        <v>1000</v>
      </c>
      <c r="AH11" s="64">
        <v>6</v>
      </c>
      <c r="AI11" s="66">
        <v>800</v>
      </c>
      <c r="AJ11" s="64">
        <v>6</v>
      </c>
    </row>
    <row r="12" spans="1:36" ht="12.75">
      <c r="A12" s="19">
        <v>74</v>
      </c>
      <c r="B12" s="64">
        <v>20</v>
      </c>
      <c r="C12" s="19">
        <v>83</v>
      </c>
      <c r="D12" s="64">
        <v>20</v>
      </c>
      <c r="E12" s="19">
        <v>96</v>
      </c>
      <c r="F12" s="64">
        <v>20</v>
      </c>
      <c r="G12" s="19">
        <v>128</v>
      </c>
      <c r="H12" s="64">
        <v>20</v>
      </c>
      <c r="I12" s="19">
        <v>167</v>
      </c>
      <c r="J12" s="64">
        <v>20</v>
      </c>
      <c r="K12" s="65">
        <v>1281</v>
      </c>
      <c r="L12" s="64">
        <v>20</v>
      </c>
      <c r="M12" s="65">
        <v>3201</v>
      </c>
      <c r="N12" s="64">
        <v>20</v>
      </c>
      <c r="O12" s="65">
        <v>7121</v>
      </c>
      <c r="P12" s="64">
        <v>20</v>
      </c>
      <c r="Q12" s="65">
        <v>5401</v>
      </c>
      <c r="R12" s="64">
        <v>20</v>
      </c>
      <c r="S12" s="65">
        <v>12001</v>
      </c>
      <c r="T12" s="64">
        <v>20</v>
      </c>
      <c r="U12" s="66"/>
      <c r="V12" s="64"/>
      <c r="W12" s="66"/>
      <c r="X12" s="64"/>
      <c r="Y12" s="66"/>
      <c r="Z12" s="64"/>
      <c r="AA12" s="66"/>
      <c r="AB12" s="64"/>
      <c r="AC12" s="66"/>
      <c r="AD12" s="64"/>
      <c r="AE12" s="66"/>
      <c r="AF12" s="64"/>
      <c r="AG12" s="66"/>
      <c r="AH12" s="64"/>
      <c r="AI12" s="66"/>
      <c r="AJ12" s="64"/>
    </row>
    <row r="13" spans="1:36" ht="12.75">
      <c r="A13" s="19">
        <v>75</v>
      </c>
      <c r="B13" s="64">
        <v>20</v>
      </c>
      <c r="C13" s="19">
        <v>84</v>
      </c>
      <c r="D13" s="64">
        <v>20</v>
      </c>
      <c r="E13" s="19">
        <v>98</v>
      </c>
      <c r="F13" s="64">
        <v>20</v>
      </c>
      <c r="G13" s="19">
        <v>130</v>
      </c>
      <c r="H13" s="64">
        <v>20</v>
      </c>
      <c r="I13" s="19">
        <v>170</v>
      </c>
      <c r="J13" s="64">
        <v>20</v>
      </c>
      <c r="K13" s="65">
        <v>1300</v>
      </c>
      <c r="L13" s="64">
        <v>20</v>
      </c>
      <c r="M13" s="65">
        <v>3250</v>
      </c>
      <c r="N13" s="64">
        <v>20</v>
      </c>
      <c r="O13" s="65">
        <v>7200</v>
      </c>
      <c r="P13" s="64">
        <v>20</v>
      </c>
      <c r="Q13" s="65">
        <v>5500</v>
      </c>
      <c r="R13" s="64">
        <v>20</v>
      </c>
      <c r="S13" s="65">
        <v>12150</v>
      </c>
      <c r="T13" s="64">
        <v>20</v>
      </c>
      <c r="U13" s="66">
        <v>265</v>
      </c>
      <c r="V13" s="64">
        <v>7</v>
      </c>
      <c r="W13" s="66">
        <v>620</v>
      </c>
      <c r="X13" s="64">
        <v>7</v>
      </c>
      <c r="Y13" s="66">
        <v>90</v>
      </c>
      <c r="Z13" s="64">
        <v>7</v>
      </c>
      <c r="AA13" s="66"/>
      <c r="AB13" s="64">
        <v>7</v>
      </c>
      <c r="AC13" s="66">
        <v>520</v>
      </c>
      <c r="AD13" s="64">
        <v>7</v>
      </c>
      <c r="AE13" s="66">
        <v>800</v>
      </c>
      <c r="AF13" s="64">
        <v>7</v>
      </c>
      <c r="AG13" s="66">
        <v>1100</v>
      </c>
      <c r="AH13" s="64">
        <v>7</v>
      </c>
      <c r="AI13" s="66">
        <v>900</v>
      </c>
      <c r="AJ13" s="64">
        <v>7</v>
      </c>
    </row>
    <row r="14" spans="1:36" ht="12.75">
      <c r="A14" s="19">
        <v>76</v>
      </c>
      <c r="B14" s="64">
        <v>19</v>
      </c>
      <c r="C14" s="19">
        <v>85</v>
      </c>
      <c r="D14" s="64">
        <v>19</v>
      </c>
      <c r="E14" s="19">
        <v>99</v>
      </c>
      <c r="F14" s="64">
        <v>19</v>
      </c>
      <c r="G14" s="19">
        <v>131</v>
      </c>
      <c r="H14" s="64">
        <v>19</v>
      </c>
      <c r="I14" s="19">
        <v>171</v>
      </c>
      <c r="J14" s="64">
        <v>19</v>
      </c>
      <c r="K14" s="65">
        <v>1301</v>
      </c>
      <c r="L14" s="64">
        <v>19</v>
      </c>
      <c r="M14" s="65">
        <v>3251</v>
      </c>
      <c r="N14" s="64">
        <v>19</v>
      </c>
      <c r="O14" s="65">
        <v>7201</v>
      </c>
      <c r="P14" s="64">
        <v>19</v>
      </c>
      <c r="Q14" s="65">
        <v>5501</v>
      </c>
      <c r="R14" s="64">
        <v>19</v>
      </c>
      <c r="S14" s="65">
        <v>12151</v>
      </c>
      <c r="T14" s="64">
        <v>19</v>
      </c>
      <c r="U14" s="66"/>
      <c r="V14" s="64"/>
      <c r="W14" s="66"/>
      <c r="X14" s="64"/>
      <c r="Y14" s="66"/>
      <c r="Z14" s="64"/>
      <c r="AA14" s="66"/>
      <c r="AB14" s="64"/>
      <c r="AC14" s="66"/>
      <c r="AD14" s="64"/>
      <c r="AE14" s="66"/>
      <c r="AF14" s="64"/>
      <c r="AG14" s="66"/>
      <c r="AH14" s="64"/>
      <c r="AI14" s="66"/>
      <c r="AJ14" s="64"/>
    </row>
    <row r="15" spans="1:36" ht="12.75">
      <c r="A15" s="19">
        <v>77</v>
      </c>
      <c r="B15" s="64">
        <v>19</v>
      </c>
      <c r="C15" s="19">
        <v>86</v>
      </c>
      <c r="D15" s="64">
        <v>19</v>
      </c>
      <c r="E15" s="19">
        <v>101</v>
      </c>
      <c r="F15" s="64">
        <v>19</v>
      </c>
      <c r="G15" s="19">
        <v>135</v>
      </c>
      <c r="H15" s="64">
        <v>19</v>
      </c>
      <c r="I15" s="19">
        <v>175</v>
      </c>
      <c r="J15" s="64">
        <v>19</v>
      </c>
      <c r="K15" s="65">
        <v>1320</v>
      </c>
      <c r="L15" s="64">
        <v>19</v>
      </c>
      <c r="M15" s="65">
        <v>3300</v>
      </c>
      <c r="N15" s="64">
        <v>19</v>
      </c>
      <c r="O15" s="65">
        <v>7290</v>
      </c>
      <c r="P15" s="64">
        <v>19</v>
      </c>
      <c r="Q15" s="65">
        <v>6000</v>
      </c>
      <c r="R15" s="64">
        <v>19</v>
      </c>
      <c r="S15" s="65">
        <v>12300</v>
      </c>
      <c r="T15" s="64">
        <v>19</v>
      </c>
      <c r="U15" s="66">
        <v>270</v>
      </c>
      <c r="V15" s="64">
        <v>8</v>
      </c>
      <c r="W15" s="66">
        <v>640</v>
      </c>
      <c r="X15" s="64">
        <v>8</v>
      </c>
      <c r="Y15" s="66"/>
      <c r="Z15" s="64">
        <v>8</v>
      </c>
      <c r="AA15" s="66">
        <v>145</v>
      </c>
      <c r="AB15" s="64">
        <v>8</v>
      </c>
      <c r="AC15" s="66">
        <v>640</v>
      </c>
      <c r="AD15" s="64">
        <v>8</v>
      </c>
      <c r="AE15" s="66">
        <v>900</v>
      </c>
      <c r="AF15" s="64">
        <v>8</v>
      </c>
      <c r="AG15" s="66">
        <v>1200</v>
      </c>
      <c r="AH15" s="64">
        <v>8</v>
      </c>
      <c r="AI15" s="66">
        <v>1000</v>
      </c>
      <c r="AJ15" s="64">
        <v>8</v>
      </c>
    </row>
    <row r="16" spans="1:36" ht="12.75">
      <c r="A16" s="19">
        <v>78</v>
      </c>
      <c r="B16" s="64">
        <v>18</v>
      </c>
      <c r="C16" s="19">
        <v>87</v>
      </c>
      <c r="D16" s="64">
        <v>18</v>
      </c>
      <c r="E16" s="19">
        <v>102</v>
      </c>
      <c r="F16" s="64">
        <v>18</v>
      </c>
      <c r="G16" s="19">
        <v>136</v>
      </c>
      <c r="H16" s="64">
        <v>18</v>
      </c>
      <c r="I16" s="19">
        <v>176</v>
      </c>
      <c r="J16" s="64">
        <v>18</v>
      </c>
      <c r="K16" s="65">
        <v>1321</v>
      </c>
      <c r="L16" s="64">
        <v>18</v>
      </c>
      <c r="M16" s="65">
        <v>3301</v>
      </c>
      <c r="N16" s="64">
        <v>18</v>
      </c>
      <c r="O16" s="65">
        <v>7291</v>
      </c>
      <c r="P16" s="64">
        <v>18</v>
      </c>
      <c r="Q16" s="65">
        <v>6001</v>
      </c>
      <c r="R16" s="64">
        <v>18</v>
      </c>
      <c r="S16" s="65">
        <v>12301</v>
      </c>
      <c r="T16" s="64">
        <v>18</v>
      </c>
      <c r="U16" s="66"/>
      <c r="V16" s="64"/>
      <c r="W16" s="66"/>
      <c r="X16" s="64"/>
      <c r="Y16" s="66"/>
      <c r="Z16" s="64"/>
      <c r="AA16" s="66"/>
      <c r="AB16" s="64"/>
      <c r="AC16" s="66"/>
      <c r="AD16" s="64"/>
      <c r="AE16" s="66"/>
      <c r="AF16" s="64"/>
      <c r="AG16" s="66"/>
      <c r="AH16" s="64"/>
      <c r="AI16" s="66"/>
      <c r="AJ16" s="64"/>
    </row>
    <row r="17" spans="1:36" ht="12.75">
      <c r="A17" s="19">
        <v>79</v>
      </c>
      <c r="B17" s="64">
        <v>18</v>
      </c>
      <c r="C17" s="19">
        <v>89</v>
      </c>
      <c r="D17" s="64">
        <v>18</v>
      </c>
      <c r="E17" s="19">
        <v>104</v>
      </c>
      <c r="F17" s="64">
        <v>18</v>
      </c>
      <c r="G17" s="19">
        <v>140</v>
      </c>
      <c r="H17" s="64">
        <v>18</v>
      </c>
      <c r="I17" s="19">
        <v>180</v>
      </c>
      <c r="J17" s="64">
        <v>18</v>
      </c>
      <c r="K17" s="65">
        <v>1340</v>
      </c>
      <c r="L17" s="64">
        <v>18</v>
      </c>
      <c r="M17" s="65">
        <v>3370</v>
      </c>
      <c r="N17" s="64">
        <v>18</v>
      </c>
      <c r="O17" s="65">
        <v>7390</v>
      </c>
      <c r="P17" s="64">
        <v>18</v>
      </c>
      <c r="Q17" s="65">
        <v>6100</v>
      </c>
      <c r="R17" s="64">
        <v>18</v>
      </c>
      <c r="S17" s="65">
        <v>12450</v>
      </c>
      <c r="T17" s="64">
        <v>18</v>
      </c>
      <c r="U17" s="66">
        <v>280</v>
      </c>
      <c r="V17" s="64">
        <v>9</v>
      </c>
      <c r="W17" s="66">
        <v>660</v>
      </c>
      <c r="X17" s="64">
        <v>9</v>
      </c>
      <c r="Y17" s="66">
        <v>95</v>
      </c>
      <c r="Z17" s="64">
        <v>9</v>
      </c>
      <c r="AA17" s="66"/>
      <c r="AB17" s="64">
        <v>9</v>
      </c>
      <c r="AC17" s="66">
        <v>655</v>
      </c>
      <c r="AD17" s="64">
        <v>9</v>
      </c>
      <c r="AE17" s="66">
        <v>1000</v>
      </c>
      <c r="AF17" s="64">
        <v>9</v>
      </c>
      <c r="AG17" s="66">
        <v>1300</v>
      </c>
      <c r="AH17" s="64">
        <v>9</v>
      </c>
      <c r="AI17" s="66">
        <v>1100</v>
      </c>
      <c r="AJ17" s="64">
        <v>9</v>
      </c>
    </row>
    <row r="18" spans="1:36" ht="12.75">
      <c r="A18" s="19">
        <v>80</v>
      </c>
      <c r="B18" s="64">
        <v>17</v>
      </c>
      <c r="C18" s="19">
        <v>90</v>
      </c>
      <c r="D18" s="64">
        <v>17</v>
      </c>
      <c r="E18" s="19">
        <v>105</v>
      </c>
      <c r="F18" s="64">
        <v>17</v>
      </c>
      <c r="G18" s="19">
        <v>141</v>
      </c>
      <c r="H18" s="64">
        <v>17</v>
      </c>
      <c r="I18" s="19">
        <v>181</v>
      </c>
      <c r="J18" s="64">
        <v>17</v>
      </c>
      <c r="K18" s="65">
        <v>1341</v>
      </c>
      <c r="L18" s="64">
        <v>17</v>
      </c>
      <c r="M18" s="65">
        <v>3371</v>
      </c>
      <c r="N18" s="64">
        <v>17</v>
      </c>
      <c r="O18" s="65">
        <v>7391</v>
      </c>
      <c r="P18" s="64">
        <v>17</v>
      </c>
      <c r="Q18" s="65">
        <v>6101</v>
      </c>
      <c r="R18" s="64">
        <v>17</v>
      </c>
      <c r="S18" s="65">
        <v>12451</v>
      </c>
      <c r="T18" s="64">
        <v>17</v>
      </c>
      <c r="U18" s="66"/>
      <c r="V18" s="64"/>
      <c r="W18" s="66"/>
      <c r="X18" s="64"/>
      <c r="Y18" s="66"/>
      <c r="Z18" s="64"/>
      <c r="AA18" s="66"/>
      <c r="AB18" s="64"/>
      <c r="AC18" s="66"/>
      <c r="AD18" s="64"/>
      <c r="AE18" s="66"/>
      <c r="AF18" s="64"/>
      <c r="AG18" s="66"/>
      <c r="AH18" s="64"/>
      <c r="AI18" s="66"/>
      <c r="AJ18" s="64"/>
    </row>
    <row r="19" spans="1:36" ht="12.75">
      <c r="A19" s="19">
        <v>81</v>
      </c>
      <c r="B19" s="64">
        <v>17</v>
      </c>
      <c r="C19" s="19">
        <v>92</v>
      </c>
      <c r="D19" s="64">
        <v>17</v>
      </c>
      <c r="E19" s="19">
        <v>107</v>
      </c>
      <c r="F19" s="64">
        <v>17</v>
      </c>
      <c r="G19" s="19">
        <v>145</v>
      </c>
      <c r="H19" s="64">
        <v>17</v>
      </c>
      <c r="I19" s="19">
        <v>185</v>
      </c>
      <c r="J19" s="64">
        <v>17</v>
      </c>
      <c r="K19" s="65">
        <v>1360</v>
      </c>
      <c r="L19" s="64">
        <v>17</v>
      </c>
      <c r="M19" s="65">
        <v>3440</v>
      </c>
      <c r="N19" s="64">
        <v>17</v>
      </c>
      <c r="O19" s="65">
        <v>7500</v>
      </c>
      <c r="P19" s="64">
        <v>17</v>
      </c>
      <c r="Q19" s="65">
        <v>6200</v>
      </c>
      <c r="R19" s="64">
        <v>17</v>
      </c>
      <c r="S19" s="65">
        <v>13000</v>
      </c>
      <c r="T19" s="64">
        <v>17</v>
      </c>
      <c r="U19" s="66">
        <v>290</v>
      </c>
      <c r="V19" s="64">
        <v>10</v>
      </c>
      <c r="W19" s="66">
        <v>680</v>
      </c>
      <c r="X19" s="64">
        <v>10</v>
      </c>
      <c r="Y19" s="66"/>
      <c r="Z19" s="64">
        <v>10</v>
      </c>
      <c r="AA19" s="66">
        <v>160</v>
      </c>
      <c r="AB19" s="64">
        <v>10</v>
      </c>
      <c r="AC19" s="66">
        <v>670</v>
      </c>
      <c r="AD19" s="64">
        <v>10</v>
      </c>
      <c r="AE19" s="66">
        <v>1100</v>
      </c>
      <c r="AF19" s="64">
        <v>10</v>
      </c>
      <c r="AG19" s="66">
        <v>1400</v>
      </c>
      <c r="AH19" s="64">
        <v>10</v>
      </c>
      <c r="AI19" s="66">
        <v>1200</v>
      </c>
      <c r="AJ19" s="64">
        <v>10</v>
      </c>
    </row>
    <row r="20" spans="1:36" ht="12.75">
      <c r="A20" s="19">
        <v>82</v>
      </c>
      <c r="B20" s="64">
        <v>16</v>
      </c>
      <c r="C20" s="19">
        <v>93</v>
      </c>
      <c r="D20" s="64">
        <v>16</v>
      </c>
      <c r="E20" s="19">
        <v>108</v>
      </c>
      <c r="F20" s="64">
        <v>16</v>
      </c>
      <c r="G20" s="19">
        <v>146</v>
      </c>
      <c r="H20" s="64">
        <v>16</v>
      </c>
      <c r="I20" s="19">
        <v>186</v>
      </c>
      <c r="J20" s="64">
        <v>16</v>
      </c>
      <c r="K20" s="65">
        <v>1361</v>
      </c>
      <c r="L20" s="64">
        <v>16</v>
      </c>
      <c r="M20" s="65">
        <v>3441</v>
      </c>
      <c r="N20" s="64">
        <v>16</v>
      </c>
      <c r="O20" s="65">
        <v>7501</v>
      </c>
      <c r="P20" s="64">
        <v>16</v>
      </c>
      <c r="Q20" s="65">
        <v>6201</v>
      </c>
      <c r="R20" s="64">
        <v>16</v>
      </c>
      <c r="S20" s="65">
        <v>13001</v>
      </c>
      <c r="T20" s="64">
        <v>16</v>
      </c>
      <c r="U20" s="66"/>
      <c r="V20" s="64"/>
      <c r="W20" s="66"/>
      <c r="X20" s="64"/>
      <c r="Y20" s="66"/>
      <c r="Z20" s="64"/>
      <c r="AA20" s="66"/>
      <c r="AB20" s="64"/>
      <c r="AC20" s="66"/>
      <c r="AD20" s="64"/>
      <c r="AE20" s="66"/>
      <c r="AF20" s="64"/>
      <c r="AG20" s="66"/>
      <c r="AH20" s="64"/>
      <c r="AI20" s="66"/>
      <c r="AJ20" s="64"/>
    </row>
    <row r="21" spans="1:36" ht="12.75">
      <c r="A21" s="19">
        <v>83</v>
      </c>
      <c r="B21" s="64">
        <v>16</v>
      </c>
      <c r="C21" s="19">
        <v>95</v>
      </c>
      <c r="D21" s="64">
        <v>16</v>
      </c>
      <c r="E21" s="19">
        <v>110</v>
      </c>
      <c r="F21" s="64">
        <v>16</v>
      </c>
      <c r="G21" s="19">
        <v>150</v>
      </c>
      <c r="H21" s="64">
        <v>16</v>
      </c>
      <c r="I21" s="19">
        <v>190</v>
      </c>
      <c r="J21" s="64">
        <v>16</v>
      </c>
      <c r="K21" s="65">
        <v>1390</v>
      </c>
      <c r="L21" s="64">
        <v>16</v>
      </c>
      <c r="M21" s="65">
        <v>3510</v>
      </c>
      <c r="N21" s="64">
        <v>16</v>
      </c>
      <c r="O21" s="65">
        <v>8020</v>
      </c>
      <c r="P21" s="64">
        <v>16</v>
      </c>
      <c r="Q21" s="65">
        <v>6300</v>
      </c>
      <c r="R21" s="64">
        <v>16</v>
      </c>
      <c r="S21" s="65">
        <v>13150</v>
      </c>
      <c r="T21" s="64">
        <v>16</v>
      </c>
      <c r="U21" s="66">
        <v>300</v>
      </c>
      <c r="V21" s="64">
        <v>11</v>
      </c>
      <c r="W21" s="66">
        <v>700</v>
      </c>
      <c r="X21" s="64">
        <v>11</v>
      </c>
      <c r="Y21" s="66">
        <v>100</v>
      </c>
      <c r="Z21" s="64">
        <v>11</v>
      </c>
      <c r="AA21" s="66"/>
      <c r="AB21" s="64">
        <v>11</v>
      </c>
      <c r="AC21" s="66">
        <v>685</v>
      </c>
      <c r="AD21" s="64">
        <v>11</v>
      </c>
      <c r="AE21" s="66">
        <v>1200</v>
      </c>
      <c r="AF21" s="64">
        <v>11</v>
      </c>
      <c r="AG21" s="66">
        <v>1500</v>
      </c>
      <c r="AH21" s="64">
        <v>11</v>
      </c>
      <c r="AI21" s="66">
        <v>1300</v>
      </c>
      <c r="AJ21" s="64">
        <v>11</v>
      </c>
    </row>
    <row r="22" spans="1:36" ht="12.75">
      <c r="A22" s="19">
        <v>84</v>
      </c>
      <c r="B22" s="64">
        <v>15</v>
      </c>
      <c r="C22" s="19">
        <v>96</v>
      </c>
      <c r="D22" s="64">
        <v>15</v>
      </c>
      <c r="E22" s="19">
        <v>111</v>
      </c>
      <c r="F22" s="64">
        <v>15</v>
      </c>
      <c r="G22" s="19">
        <v>151</v>
      </c>
      <c r="H22" s="64">
        <v>15</v>
      </c>
      <c r="I22" s="19">
        <v>191</v>
      </c>
      <c r="J22" s="64">
        <v>15</v>
      </c>
      <c r="K22" s="65">
        <v>1391</v>
      </c>
      <c r="L22" s="64">
        <v>15</v>
      </c>
      <c r="M22" s="65">
        <v>3511</v>
      </c>
      <c r="N22" s="64">
        <v>15</v>
      </c>
      <c r="O22" s="65">
        <v>8021</v>
      </c>
      <c r="P22" s="64">
        <v>15</v>
      </c>
      <c r="Q22" s="65">
        <v>6301</v>
      </c>
      <c r="R22" s="64">
        <v>15</v>
      </c>
      <c r="S22" s="65">
        <v>13151</v>
      </c>
      <c r="T22" s="64">
        <v>15</v>
      </c>
      <c r="U22" s="66"/>
      <c r="V22" s="64"/>
      <c r="W22" s="66"/>
      <c r="X22" s="64"/>
      <c r="Y22" s="66"/>
      <c r="Z22" s="64"/>
      <c r="AA22" s="66"/>
      <c r="AB22" s="64"/>
      <c r="AC22" s="66"/>
      <c r="AD22" s="64"/>
      <c r="AE22" s="66"/>
      <c r="AF22" s="64"/>
      <c r="AG22" s="66"/>
      <c r="AH22" s="64"/>
      <c r="AI22" s="66"/>
      <c r="AJ22" s="64"/>
    </row>
    <row r="23" spans="1:36" ht="12.75">
      <c r="A23" s="19">
        <v>85</v>
      </c>
      <c r="B23" s="64">
        <v>15</v>
      </c>
      <c r="C23" s="19">
        <v>98</v>
      </c>
      <c r="D23" s="64">
        <v>15</v>
      </c>
      <c r="E23" s="19">
        <v>115</v>
      </c>
      <c r="F23" s="64">
        <v>15</v>
      </c>
      <c r="G23" s="19">
        <v>155</v>
      </c>
      <c r="H23" s="64">
        <v>15</v>
      </c>
      <c r="I23" s="19">
        <v>195</v>
      </c>
      <c r="J23" s="64">
        <v>15</v>
      </c>
      <c r="K23" s="65">
        <v>1420</v>
      </c>
      <c r="L23" s="64">
        <v>15</v>
      </c>
      <c r="M23" s="65">
        <v>3580</v>
      </c>
      <c r="N23" s="64">
        <v>15</v>
      </c>
      <c r="O23" s="65">
        <v>8140</v>
      </c>
      <c r="P23" s="64">
        <v>15</v>
      </c>
      <c r="Q23" s="65">
        <v>6400</v>
      </c>
      <c r="R23" s="64">
        <v>15</v>
      </c>
      <c r="S23" s="65">
        <v>13300</v>
      </c>
      <c r="T23" s="64">
        <v>15</v>
      </c>
      <c r="U23" s="66">
        <v>310</v>
      </c>
      <c r="V23" s="64">
        <v>12</v>
      </c>
      <c r="W23" s="66">
        <v>720</v>
      </c>
      <c r="X23" s="64">
        <v>12</v>
      </c>
      <c r="Y23" s="66"/>
      <c r="Z23" s="64">
        <v>12</v>
      </c>
      <c r="AA23" s="66">
        <v>175</v>
      </c>
      <c r="AB23" s="64">
        <v>12</v>
      </c>
      <c r="AC23" s="66">
        <v>700</v>
      </c>
      <c r="AD23" s="64">
        <v>12</v>
      </c>
      <c r="AE23" s="66">
        <v>1300</v>
      </c>
      <c r="AF23" s="64">
        <v>12</v>
      </c>
      <c r="AG23" s="66">
        <v>1600</v>
      </c>
      <c r="AH23" s="64">
        <v>12</v>
      </c>
      <c r="AI23" s="66">
        <v>1400</v>
      </c>
      <c r="AJ23" s="64">
        <v>12</v>
      </c>
    </row>
    <row r="24" spans="1:36" ht="12.75">
      <c r="A24" s="19">
        <v>86</v>
      </c>
      <c r="B24" s="64">
        <v>14</v>
      </c>
      <c r="C24" s="19">
        <v>99</v>
      </c>
      <c r="D24" s="64">
        <v>14</v>
      </c>
      <c r="E24" s="19">
        <v>116</v>
      </c>
      <c r="F24" s="64">
        <v>14</v>
      </c>
      <c r="G24" s="19">
        <v>156</v>
      </c>
      <c r="H24" s="64">
        <v>14</v>
      </c>
      <c r="I24" s="19">
        <v>196</v>
      </c>
      <c r="J24" s="64">
        <v>14</v>
      </c>
      <c r="K24" s="65">
        <v>1421</v>
      </c>
      <c r="L24" s="64">
        <v>14</v>
      </c>
      <c r="M24" s="65">
        <v>3581</v>
      </c>
      <c r="N24" s="64">
        <v>14</v>
      </c>
      <c r="O24" s="65">
        <v>8141</v>
      </c>
      <c r="P24" s="64">
        <v>14</v>
      </c>
      <c r="Q24" s="65">
        <v>6401</v>
      </c>
      <c r="R24" s="64">
        <v>14</v>
      </c>
      <c r="S24" s="65">
        <v>13301</v>
      </c>
      <c r="T24" s="64">
        <v>14</v>
      </c>
      <c r="U24" s="66"/>
      <c r="V24" s="64"/>
      <c r="W24" s="66"/>
      <c r="X24" s="64"/>
      <c r="Y24" s="66"/>
      <c r="Z24" s="64"/>
      <c r="AA24" s="66"/>
      <c r="AB24" s="64"/>
      <c r="AC24" s="66"/>
      <c r="AD24" s="64"/>
      <c r="AE24" s="66"/>
      <c r="AF24" s="64"/>
      <c r="AG24" s="66"/>
      <c r="AH24" s="64"/>
      <c r="AI24" s="66"/>
      <c r="AJ24" s="64"/>
    </row>
    <row r="25" spans="1:36" ht="12.75">
      <c r="A25" s="19">
        <v>88</v>
      </c>
      <c r="B25" s="64">
        <v>14</v>
      </c>
      <c r="C25" s="19">
        <v>101</v>
      </c>
      <c r="D25" s="64">
        <v>14</v>
      </c>
      <c r="E25" s="19">
        <v>120</v>
      </c>
      <c r="F25" s="64">
        <v>14</v>
      </c>
      <c r="G25" s="19">
        <v>160</v>
      </c>
      <c r="H25" s="64">
        <v>14</v>
      </c>
      <c r="I25" s="19">
        <v>200</v>
      </c>
      <c r="J25" s="64">
        <v>14</v>
      </c>
      <c r="K25" s="65">
        <v>1450</v>
      </c>
      <c r="L25" s="64">
        <v>14</v>
      </c>
      <c r="M25" s="65">
        <v>4050</v>
      </c>
      <c r="N25" s="64">
        <v>14</v>
      </c>
      <c r="O25" s="65">
        <v>8260</v>
      </c>
      <c r="P25" s="64">
        <v>14</v>
      </c>
      <c r="Q25" s="65">
        <v>6500</v>
      </c>
      <c r="R25" s="64">
        <v>14</v>
      </c>
      <c r="S25" s="65">
        <v>13500</v>
      </c>
      <c r="T25" s="64">
        <v>14</v>
      </c>
      <c r="U25" s="66">
        <v>320</v>
      </c>
      <c r="V25" s="64">
        <v>13</v>
      </c>
      <c r="W25" s="66">
        <v>740</v>
      </c>
      <c r="X25" s="64">
        <v>13</v>
      </c>
      <c r="Y25" s="66">
        <v>105</v>
      </c>
      <c r="Z25" s="64">
        <v>13</v>
      </c>
      <c r="AA25" s="66"/>
      <c r="AB25" s="64">
        <v>13</v>
      </c>
      <c r="AC25" s="66">
        <v>720</v>
      </c>
      <c r="AD25" s="64">
        <v>13</v>
      </c>
      <c r="AE25" s="66">
        <v>1400</v>
      </c>
      <c r="AF25" s="64">
        <v>13</v>
      </c>
      <c r="AG25" s="66">
        <v>1700</v>
      </c>
      <c r="AH25" s="64">
        <v>13</v>
      </c>
      <c r="AI25" s="66">
        <v>1500</v>
      </c>
      <c r="AJ25" s="64">
        <v>13</v>
      </c>
    </row>
    <row r="26" spans="1:36" ht="12.75">
      <c r="A26" s="19">
        <v>89</v>
      </c>
      <c r="B26" s="64">
        <v>13</v>
      </c>
      <c r="C26" s="19">
        <v>102</v>
      </c>
      <c r="D26" s="64">
        <v>13</v>
      </c>
      <c r="E26" s="19">
        <v>121</v>
      </c>
      <c r="F26" s="64">
        <v>13</v>
      </c>
      <c r="G26" s="19">
        <v>161</v>
      </c>
      <c r="H26" s="64">
        <v>13</v>
      </c>
      <c r="I26" s="19">
        <v>201</v>
      </c>
      <c r="J26" s="64">
        <v>13</v>
      </c>
      <c r="K26" s="65">
        <v>1451</v>
      </c>
      <c r="L26" s="64">
        <v>13</v>
      </c>
      <c r="M26" s="65">
        <v>4051</v>
      </c>
      <c r="N26" s="64">
        <v>13</v>
      </c>
      <c r="O26" s="65">
        <v>8261</v>
      </c>
      <c r="P26" s="64">
        <v>13</v>
      </c>
      <c r="Q26" s="65">
        <v>6501</v>
      </c>
      <c r="R26" s="64">
        <v>13</v>
      </c>
      <c r="S26" s="65">
        <v>13501</v>
      </c>
      <c r="T26" s="64">
        <v>13</v>
      </c>
      <c r="U26" s="66"/>
      <c r="V26" s="64"/>
      <c r="W26" s="66"/>
      <c r="X26" s="64"/>
      <c r="Y26" s="66"/>
      <c r="Z26" s="64"/>
      <c r="AA26" s="66"/>
      <c r="AB26" s="64"/>
      <c r="AC26" s="66"/>
      <c r="AD26" s="64"/>
      <c r="AE26" s="66"/>
      <c r="AF26" s="64"/>
      <c r="AG26" s="66"/>
      <c r="AH26" s="64"/>
      <c r="AI26" s="66"/>
      <c r="AJ26" s="64"/>
    </row>
    <row r="27" spans="1:36" ht="12.75">
      <c r="A27" s="19">
        <v>91</v>
      </c>
      <c r="B27" s="64">
        <v>13</v>
      </c>
      <c r="C27" s="19">
        <v>104</v>
      </c>
      <c r="D27" s="64">
        <v>13</v>
      </c>
      <c r="E27" s="19">
        <v>125</v>
      </c>
      <c r="F27" s="64">
        <v>13</v>
      </c>
      <c r="G27" s="19">
        <v>165</v>
      </c>
      <c r="H27" s="64">
        <v>13</v>
      </c>
      <c r="I27" s="19">
        <v>205</v>
      </c>
      <c r="J27" s="64">
        <v>13</v>
      </c>
      <c r="K27" s="65">
        <v>1480</v>
      </c>
      <c r="L27" s="64">
        <v>13</v>
      </c>
      <c r="M27" s="65">
        <v>4120</v>
      </c>
      <c r="N27" s="64">
        <v>13</v>
      </c>
      <c r="O27" s="65">
        <v>8380</v>
      </c>
      <c r="P27" s="64">
        <v>13</v>
      </c>
      <c r="Q27" s="65">
        <v>7000</v>
      </c>
      <c r="R27" s="64">
        <v>13</v>
      </c>
      <c r="S27" s="65">
        <v>14150</v>
      </c>
      <c r="T27" s="64">
        <v>13</v>
      </c>
      <c r="U27" s="66">
        <v>330</v>
      </c>
      <c r="V27" s="64">
        <v>14</v>
      </c>
      <c r="W27" s="66">
        <v>760</v>
      </c>
      <c r="X27" s="64">
        <v>14</v>
      </c>
      <c r="Y27" s="66"/>
      <c r="Z27" s="64">
        <v>14</v>
      </c>
      <c r="AA27" s="66">
        <v>190</v>
      </c>
      <c r="AB27" s="64">
        <v>14</v>
      </c>
      <c r="AC27" s="66">
        <v>740</v>
      </c>
      <c r="AD27" s="64">
        <v>14</v>
      </c>
      <c r="AE27" s="66">
        <v>1500</v>
      </c>
      <c r="AF27" s="64">
        <v>14</v>
      </c>
      <c r="AG27" s="66">
        <v>1800</v>
      </c>
      <c r="AH27" s="64">
        <v>14</v>
      </c>
      <c r="AI27" s="66">
        <v>1600</v>
      </c>
      <c r="AJ27" s="64">
        <v>14</v>
      </c>
    </row>
    <row r="28" spans="1:36" ht="12.75">
      <c r="A28" s="19">
        <v>92</v>
      </c>
      <c r="B28" s="64">
        <v>12</v>
      </c>
      <c r="C28" s="19">
        <v>103</v>
      </c>
      <c r="D28" s="64">
        <v>12</v>
      </c>
      <c r="E28" s="19">
        <v>126</v>
      </c>
      <c r="F28" s="64">
        <v>12</v>
      </c>
      <c r="G28" s="19">
        <v>166</v>
      </c>
      <c r="H28" s="64">
        <v>12</v>
      </c>
      <c r="I28" s="19">
        <v>206</v>
      </c>
      <c r="J28" s="64">
        <v>12</v>
      </c>
      <c r="K28" s="65">
        <v>1481</v>
      </c>
      <c r="L28" s="64">
        <v>12</v>
      </c>
      <c r="M28" s="65">
        <v>4121</v>
      </c>
      <c r="N28" s="64">
        <v>12</v>
      </c>
      <c r="O28" s="65">
        <v>8381</v>
      </c>
      <c r="P28" s="64">
        <v>12</v>
      </c>
      <c r="Q28" s="65">
        <v>7001</v>
      </c>
      <c r="R28" s="64">
        <v>12</v>
      </c>
      <c r="S28" s="65">
        <v>14151</v>
      </c>
      <c r="T28" s="64">
        <v>12</v>
      </c>
      <c r="U28" s="66"/>
      <c r="V28" s="64"/>
      <c r="W28" s="66"/>
      <c r="X28" s="64"/>
      <c r="Y28" s="66"/>
      <c r="Z28" s="64"/>
      <c r="AA28" s="66"/>
      <c r="AB28" s="64"/>
      <c r="AC28" s="66"/>
      <c r="AD28" s="64"/>
      <c r="AE28" s="66"/>
      <c r="AF28" s="64"/>
      <c r="AG28" s="66"/>
      <c r="AH28" s="64"/>
      <c r="AI28" s="66"/>
      <c r="AJ28" s="64"/>
    </row>
    <row r="29" spans="1:36" ht="12.75">
      <c r="A29" s="19">
        <v>94</v>
      </c>
      <c r="B29" s="64">
        <v>12</v>
      </c>
      <c r="C29" s="19">
        <v>107</v>
      </c>
      <c r="D29" s="64">
        <v>12</v>
      </c>
      <c r="E29" s="19">
        <v>130</v>
      </c>
      <c r="F29" s="64">
        <v>12</v>
      </c>
      <c r="G29" s="19">
        <v>170</v>
      </c>
      <c r="H29" s="64">
        <v>12</v>
      </c>
      <c r="I29" s="19">
        <v>210</v>
      </c>
      <c r="J29" s="64">
        <v>12</v>
      </c>
      <c r="K29" s="65">
        <v>1510</v>
      </c>
      <c r="L29" s="64">
        <v>12</v>
      </c>
      <c r="M29" s="65">
        <v>4200</v>
      </c>
      <c r="N29" s="64">
        <v>12</v>
      </c>
      <c r="O29" s="65">
        <v>8500</v>
      </c>
      <c r="P29" s="64">
        <v>12</v>
      </c>
      <c r="Q29" s="65">
        <v>7100</v>
      </c>
      <c r="R29" s="64">
        <v>12</v>
      </c>
      <c r="S29" s="65">
        <v>14400</v>
      </c>
      <c r="T29" s="64">
        <v>12</v>
      </c>
      <c r="U29" s="66">
        <v>340</v>
      </c>
      <c r="V29" s="64">
        <v>15</v>
      </c>
      <c r="W29" s="66">
        <v>780</v>
      </c>
      <c r="X29" s="64">
        <v>15</v>
      </c>
      <c r="Y29" s="66">
        <v>110</v>
      </c>
      <c r="Z29" s="64">
        <v>15</v>
      </c>
      <c r="AA29" s="66"/>
      <c r="AB29" s="64">
        <v>15</v>
      </c>
      <c r="AC29" s="66">
        <v>760</v>
      </c>
      <c r="AD29" s="64">
        <v>15</v>
      </c>
      <c r="AE29" s="66">
        <v>1600</v>
      </c>
      <c r="AF29" s="64">
        <v>15</v>
      </c>
      <c r="AG29" s="66">
        <v>1900</v>
      </c>
      <c r="AH29" s="64">
        <v>15</v>
      </c>
      <c r="AI29" s="66">
        <v>1700</v>
      </c>
      <c r="AJ29" s="64">
        <v>15</v>
      </c>
    </row>
    <row r="30" spans="1:36" ht="12.75">
      <c r="A30" s="19">
        <v>95</v>
      </c>
      <c r="B30" s="64">
        <v>11</v>
      </c>
      <c r="C30" s="19">
        <v>108</v>
      </c>
      <c r="D30" s="64">
        <v>11</v>
      </c>
      <c r="E30" s="19">
        <v>131</v>
      </c>
      <c r="F30" s="64">
        <v>11</v>
      </c>
      <c r="G30" s="19">
        <v>171</v>
      </c>
      <c r="H30" s="64">
        <v>11</v>
      </c>
      <c r="I30" s="19">
        <v>211</v>
      </c>
      <c r="J30" s="64">
        <v>11</v>
      </c>
      <c r="K30" s="65">
        <v>1511</v>
      </c>
      <c r="L30" s="64">
        <v>11</v>
      </c>
      <c r="M30" s="65">
        <v>4201</v>
      </c>
      <c r="N30" s="64">
        <v>11</v>
      </c>
      <c r="O30" s="65">
        <v>8501</v>
      </c>
      <c r="P30" s="64">
        <v>11</v>
      </c>
      <c r="Q30" s="65">
        <v>7101</v>
      </c>
      <c r="R30" s="64">
        <v>11</v>
      </c>
      <c r="S30" s="65">
        <v>14401</v>
      </c>
      <c r="T30" s="64">
        <v>11</v>
      </c>
      <c r="U30" s="66"/>
      <c r="V30" s="64"/>
      <c r="W30" s="66"/>
      <c r="X30" s="64"/>
      <c r="Y30" s="66"/>
      <c r="Z30" s="64"/>
      <c r="AA30" s="66"/>
      <c r="AB30" s="64"/>
      <c r="AC30" s="66"/>
      <c r="AD30" s="64"/>
      <c r="AE30" s="66"/>
      <c r="AF30" s="64"/>
      <c r="AG30" s="66"/>
      <c r="AH30" s="64"/>
      <c r="AI30" s="66"/>
      <c r="AJ30" s="64"/>
    </row>
    <row r="31" spans="1:36" ht="12.75">
      <c r="A31" s="19">
        <v>97</v>
      </c>
      <c r="B31" s="64">
        <v>11</v>
      </c>
      <c r="C31" s="19">
        <v>110</v>
      </c>
      <c r="D31" s="64">
        <v>11</v>
      </c>
      <c r="E31" s="19">
        <v>135</v>
      </c>
      <c r="F31" s="64">
        <v>11</v>
      </c>
      <c r="G31" s="19">
        <v>180</v>
      </c>
      <c r="H31" s="64">
        <v>11</v>
      </c>
      <c r="I31" s="19">
        <v>215</v>
      </c>
      <c r="J31" s="64">
        <v>11</v>
      </c>
      <c r="K31" s="65">
        <v>1550</v>
      </c>
      <c r="L31" s="64">
        <v>11</v>
      </c>
      <c r="M31" s="65">
        <v>4280</v>
      </c>
      <c r="N31" s="64">
        <v>11</v>
      </c>
      <c r="O31" s="65">
        <v>9020</v>
      </c>
      <c r="P31" s="64">
        <v>11</v>
      </c>
      <c r="Q31" s="65">
        <v>7200</v>
      </c>
      <c r="R31" s="64">
        <v>11</v>
      </c>
      <c r="S31" s="65">
        <v>15100</v>
      </c>
      <c r="T31" s="64">
        <v>11</v>
      </c>
      <c r="U31" s="66">
        <v>350</v>
      </c>
      <c r="V31" s="64">
        <v>16</v>
      </c>
      <c r="W31" s="66">
        <v>800</v>
      </c>
      <c r="X31" s="64">
        <v>16</v>
      </c>
      <c r="Y31" s="66">
        <v>115</v>
      </c>
      <c r="Z31" s="64">
        <v>16</v>
      </c>
      <c r="AA31" s="66">
        <v>200</v>
      </c>
      <c r="AB31" s="64">
        <v>16</v>
      </c>
      <c r="AC31" s="66">
        <v>780</v>
      </c>
      <c r="AD31" s="64">
        <v>16</v>
      </c>
      <c r="AE31" s="66">
        <v>1700</v>
      </c>
      <c r="AF31" s="64">
        <v>16</v>
      </c>
      <c r="AG31" s="66">
        <v>2000</v>
      </c>
      <c r="AH31" s="64">
        <v>16</v>
      </c>
      <c r="AI31" s="66">
        <v>1800</v>
      </c>
      <c r="AJ31" s="64">
        <v>16</v>
      </c>
    </row>
    <row r="32" spans="1:36" ht="12.75">
      <c r="A32" s="19">
        <v>98</v>
      </c>
      <c r="B32" s="64">
        <v>10</v>
      </c>
      <c r="C32" s="19">
        <v>111</v>
      </c>
      <c r="D32" s="64">
        <v>10</v>
      </c>
      <c r="E32" s="19">
        <v>136</v>
      </c>
      <c r="F32" s="64">
        <v>10</v>
      </c>
      <c r="G32" s="19">
        <v>181</v>
      </c>
      <c r="H32" s="64">
        <v>10</v>
      </c>
      <c r="I32" s="19">
        <v>216</v>
      </c>
      <c r="J32" s="64">
        <v>10</v>
      </c>
      <c r="K32" s="65">
        <v>1551</v>
      </c>
      <c r="L32" s="64">
        <v>10</v>
      </c>
      <c r="M32" s="65">
        <v>4281</v>
      </c>
      <c r="N32" s="64">
        <v>10</v>
      </c>
      <c r="O32" s="65">
        <v>9021</v>
      </c>
      <c r="P32" s="64">
        <v>10</v>
      </c>
      <c r="Q32" s="65">
        <v>7201</v>
      </c>
      <c r="R32" s="64">
        <v>10</v>
      </c>
      <c r="S32" s="65">
        <v>15101</v>
      </c>
      <c r="T32" s="64">
        <v>10</v>
      </c>
      <c r="U32" s="66"/>
      <c r="V32" s="64"/>
      <c r="W32" s="66"/>
      <c r="X32" s="64"/>
      <c r="Y32" s="66"/>
      <c r="Z32" s="64"/>
      <c r="AA32" s="66"/>
      <c r="AB32" s="64"/>
      <c r="AC32" s="66"/>
      <c r="AD32" s="64"/>
      <c r="AE32" s="66"/>
      <c r="AF32" s="64"/>
      <c r="AG32" s="66"/>
      <c r="AH32" s="64"/>
      <c r="AI32" s="66"/>
      <c r="AJ32" s="64"/>
    </row>
    <row r="33" spans="1:36" ht="12.75">
      <c r="A33" s="19">
        <v>100</v>
      </c>
      <c r="B33" s="64">
        <v>10</v>
      </c>
      <c r="C33" s="19">
        <v>113</v>
      </c>
      <c r="D33" s="64">
        <v>10</v>
      </c>
      <c r="E33" s="19">
        <v>140</v>
      </c>
      <c r="F33" s="64">
        <v>10</v>
      </c>
      <c r="G33" s="19">
        <v>190</v>
      </c>
      <c r="H33" s="64">
        <v>10</v>
      </c>
      <c r="I33" s="19">
        <v>220</v>
      </c>
      <c r="J33" s="64">
        <v>10</v>
      </c>
      <c r="K33" s="65">
        <v>2000</v>
      </c>
      <c r="L33" s="64">
        <v>10</v>
      </c>
      <c r="M33" s="65">
        <v>4360</v>
      </c>
      <c r="N33" s="64">
        <v>10</v>
      </c>
      <c r="O33" s="65">
        <v>9140</v>
      </c>
      <c r="P33" s="64">
        <v>10</v>
      </c>
      <c r="Q33" s="65">
        <v>7300</v>
      </c>
      <c r="R33" s="64">
        <v>10</v>
      </c>
      <c r="S33" s="65">
        <v>15300</v>
      </c>
      <c r="T33" s="64">
        <v>10</v>
      </c>
      <c r="U33" s="66">
        <v>360</v>
      </c>
      <c r="V33" s="64">
        <v>17</v>
      </c>
      <c r="W33" s="66">
        <v>820</v>
      </c>
      <c r="X33" s="64">
        <v>17</v>
      </c>
      <c r="Y33" s="66">
        <v>120</v>
      </c>
      <c r="Z33" s="64">
        <v>17</v>
      </c>
      <c r="AA33" s="66">
        <v>210</v>
      </c>
      <c r="AB33" s="64">
        <v>17</v>
      </c>
      <c r="AC33" s="66">
        <v>800</v>
      </c>
      <c r="AD33" s="64">
        <v>17</v>
      </c>
      <c r="AE33" s="66">
        <v>1800</v>
      </c>
      <c r="AF33" s="64">
        <v>17</v>
      </c>
      <c r="AG33" s="66">
        <v>2100</v>
      </c>
      <c r="AH33" s="64">
        <v>17</v>
      </c>
      <c r="AI33" s="66">
        <v>1900</v>
      </c>
      <c r="AJ33" s="64">
        <v>17</v>
      </c>
    </row>
    <row r="34" spans="1:36" ht="12.75">
      <c r="A34" s="19">
        <v>101</v>
      </c>
      <c r="B34" s="64">
        <v>9</v>
      </c>
      <c r="C34" s="19">
        <v>114</v>
      </c>
      <c r="D34" s="64">
        <v>9</v>
      </c>
      <c r="E34" s="19">
        <v>141</v>
      </c>
      <c r="F34" s="64">
        <v>9</v>
      </c>
      <c r="G34" s="19">
        <v>191</v>
      </c>
      <c r="H34" s="64">
        <v>9</v>
      </c>
      <c r="I34" s="19">
        <v>221</v>
      </c>
      <c r="J34" s="64">
        <v>9</v>
      </c>
      <c r="K34" s="65">
        <v>2001</v>
      </c>
      <c r="L34" s="64">
        <v>9</v>
      </c>
      <c r="M34" s="65">
        <v>4361</v>
      </c>
      <c r="N34" s="64">
        <v>9</v>
      </c>
      <c r="O34" s="65">
        <v>9141</v>
      </c>
      <c r="P34" s="64">
        <v>9</v>
      </c>
      <c r="Q34" s="65">
        <v>7301</v>
      </c>
      <c r="R34" s="64">
        <v>9</v>
      </c>
      <c r="S34" s="65">
        <v>15301</v>
      </c>
      <c r="T34" s="64">
        <v>9</v>
      </c>
      <c r="U34" s="66"/>
      <c r="V34" s="64"/>
      <c r="W34" s="66"/>
      <c r="X34" s="64"/>
      <c r="Y34" s="66"/>
      <c r="Z34" s="64"/>
      <c r="AA34" s="66"/>
      <c r="AB34" s="64"/>
      <c r="AC34" s="66"/>
      <c r="AD34" s="64"/>
      <c r="AE34" s="66"/>
      <c r="AF34" s="64"/>
      <c r="AG34" s="66"/>
      <c r="AH34" s="64"/>
      <c r="AI34" s="66"/>
      <c r="AJ34" s="64"/>
    </row>
    <row r="35" spans="1:36" ht="12.75">
      <c r="A35" s="19">
        <v>104</v>
      </c>
      <c r="B35" s="64">
        <v>9</v>
      </c>
      <c r="C35" s="19">
        <v>116</v>
      </c>
      <c r="D35" s="64">
        <v>9</v>
      </c>
      <c r="E35" s="19">
        <v>145</v>
      </c>
      <c r="F35" s="64">
        <v>9</v>
      </c>
      <c r="G35" s="19">
        <v>200</v>
      </c>
      <c r="H35" s="64">
        <v>9</v>
      </c>
      <c r="I35" s="19">
        <v>225</v>
      </c>
      <c r="J35" s="64">
        <v>9</v>
      </c>
      <c r="K35" s="65">
        <v>2050</v>
      </c>
      <c r="L35" s="64">
        <v>9</v>
      </c>
      <c r="M35" s="65">
        <v>4440</v>
      </c>
      <c r="N35" s="64">
        <v>9</v>
      </c>
      <c r="O35" s="65">
        <v>9260</v>
      </c>
      <c r="P35" s="64">
        <v>9</v>
      </c>
      <c r="Q35" s="65">
        <v>7400</v>
      </c>
      <c r="R35" s="64">
        <v>9</v>
      </c>
      <c r="S35" s="65">
        <v>15500</v>
      </c>
      <c r="T35" s="64">
        <v>9</v>
      </c>
      <c r="U35" s="66">
        <v>375</v>
      </c>
      <c r="V35" s="64">
        <v>18</v>
      </c>
      <c r="W35" s="66">
        <v>840</v>
      </c>
      <c r="X35" s="64">
        <v>18</v>
      </c>
      <c r="Y35" s="66">
        <v>125</v>
      </c>
      <c r="Z35" s="64">
        <v>18</v>
      </c>
      <c r="AA35" s="66">
        <v>220</v>
      </c>
      <c r="AB35" s="64">
        <v>18</v>
      </c>
      <c r="AC35" s="66">
        <v>825</v>
      </c>
      <c r="AD35" s="64">
        <v>18</v>
      </c>
      <c r="AE35" s="66">
        <v>1900</v>
      </c>
      <c r="AF35" s="64">
        <v>18</v>
      </c>
      <c r="AG35" s="66">
        <v>2200</v>
      </c>
      <c r="AH35" s="64">
        <v>18</v>
      </c>
      <c r="AI35" s="66">
        <v>2100</v>
      </c>
      <c r="AJ35" s="64">
        <v>18</v>
      </c>
    </row>
    <row r="36" spans="1:36" ht="12.75">
      <c r="A36" s="19">
        <v>105</v>
      </c>
      <c r="B36" s="64">
        <v>8</v>
      </c>
      <c r="C36" s="19">
        <v>117</v>
      </c>
      <c r="D36" s="64">
        <v>8</v>
      </c>
      <c r="E36" s="19">
        <v>146</v>
      </c>
      <c r="F36" s="64">
        <v>8</v>
      </c>
      <c r="G36" s="19">
        <v>201</v>
      </c>
      <c r="H36" s="64">
        <v>8</v>
      </c>
      <c r="I36" s="19">
        <v>226</v>
      </c>
      <c r="J36" s="64">
        <v>8</v>
      </c>
      <c r="K36" s="65">
        <v>2051</v>
      </c>
      <c r="L36" s="64">
        <v>8</v>
      </c>
      <c r="M36" s="65">
        <v>4441</v>
      </c>
      <c r="N36" s="64">
        <v>8</v>
      </c>
      <c r="O36" s="65">
        <v>9261</v>
      </c>
      <c r="P36" s="64">
        <v>8</v>
      </c>
      <c r="Q36" s="65">
        <v>7401</v>
      </c>
      <c r="R36" s="64">
        <v>8</v>
      </c>
      <c r="S36" s="65">
        <v>15501</v>
      </c>
      <c r="T36" s="64">
        <v>8</v>
      </c>
      <c r="U36" s="66"/>
      <c r="V36" s="64"/>
      <c r="W36" s="66"/>
      <c r="X36" s="64"/>
      <c r="Y36" s="66"/>
      <c r="Z36" s="64"/>
      <c r="AA36" s="66"/>
      <c r="AB36" s="64"/>
      <c r="AC36" s="66"/>
      <c r="AD36" s="64"/>
      <c r="AE36" s="66"/>
      <c r="AF36" s="64"/>
      <c r="AG36" s="66"/>
      <c r="AH36" s="64"/>
      <c r="AI36" s="66"/>
      <c r="AJ36" s="64"/>
    </row>
    <row r="37" spans="1:36" ht="12.75">
      <c r="A37" s="19">
        <v>108</v>
      </c>
      <c r="B37" s="64">
        <v>8</v>
      </c>
      <c r="C37" s="19">
        <v>120</v>
      </c>
      <c r="D37" s="64">
        <v>8</v>
      </c>
      <c r="E37" s="19">
        <v>150</v>
      </c>
      <c r="F37" s="64">
        <v>8</v>
      </c>
      <c r="G37" s="19">
        <v>210</v>
      </c>
      <c r="H37" s="64">
        <v>8</v>
      </c>
      <c r="I37" s="19">
        <v>230</v>
      </c>
      <c r="J37" s="64">
        <v>8</v>
      </c>
      <c r="K37" s="65">
        <v>2100</v>
      </c>
      <c r="L37" s="64">
        <v>8</v>
      </c>
      <c r="M37" s="65">
        <v>4520</v>
      </c>
      <c r="N37" s="64">
        <v>8</v>
      </c>
      <c r="O37" s="65">
        <v>9380</v>
      </c>
      <c r="P37" s="64">
        <v>8</v>
      </c>
      <c r="Q37" s="65">
        <v>7500</v>
      </c>
      <c r="R37" s="64">
        <v>8</v>
      </c>
      <c r="S37" s="65">
        <v>16100</v>
      </c>
      <c r="T37" s="64">
        <v>8</v>
      </c>
      <c r="U37" s="66">
        <v>390</v>
      </c>
      <c r="V37" s="64">
        <v>19</v>
      </c>
      <c r="W37" s="66">
        <v>860</v>
      </c>
      <c r="X37" s="64">
        <v>19</v>
      </c>
      <c r="Y37" s="66">
        <v>130</v>
      </c>
      <c r="Z37" s="64">
        <v>19</v>
      </c>
      <c r="AA37" s="66">
        <v>240</v>
      </c>
      <c r="AB37" s="64">
        <v>19</v>
      </c>
      <c r="AC37" s="66">
        <v>850</v>
      </c>
      <c r="AD37" s="64">
        <v>19</v>
      </c>
      <c r="AE37" s="66">
        <v>2000</v>
      </c>
      <c r="AF37" s="64">
        <v>19</v>
      </c>
      <c r="AG37" s="66">
        <v>2400</v>
      </c>
      <c r="AH37" s="64">
        <v>19</v>
      </c>
      <c r="AI37" s="66">
        <v>2300</v>
      </c>
      <c r="AJ37" s="64">
        <v>19</v>
      </c>
    </row>
    <row r="38" spans="1:36" ht="12.75">
      <c r="A38" s="19">
        <v>109</v>
      </c>
      <c r="B38" s="64">
        <v>7</v>
      </c>
      <c r="C38" s="19">
        <v>121</v>
      </c>
      <c r="D38" s="64">
        <v>7</v>
      </c>
      <c r="E38" s="19">
        <v>151</v>
      </c>
      <c r="F38" s="64">
        <v>7</v>
      </c>
      <c r="G38" s="19">
        <v>211</v>
      </c>
      <c r="H38" s="64">
        <v>7</v>
      </c>
      <c r="I38" s="19">
        <v>231</v>
      </c>
      <c r="J38" s="64">
        <v>7</v>
      </c>
      <c r="K38" s="65">
        <v>2101</v>
      </c>
      <c r="L38" s="64">
        <v>7</v>
      </c>
      <c r="M38" s="65">
        <v>4521</v>
      </c>
      <c r="N38" s="64">
        <v>7</v>
      </c>
      <c r="O38" s="65">
        <v>9381</v>
      </c>
      <c r="P38" s="64">
        <v>7</v>
      </c>
      <c r="Q38" s="65">
        <v>7501</v>
      </c>
      <c r="R38" s="64">
        <v>7</v>
      </c>
      <c r="S38" s="65">
        <v>16101</v>
      </c>
      <c r="T38" s="64">
        <v>7</v>
      </c>
      <c r="U38" s="66"/>
      <c r="V38" s="64"/>
      <c r="W38" s="66"/>
      <c r="X38" s="64"/>
      <c r="Y38" s="66"/>
      <c r="Z38" s="64"/>
      <c r="AA38" s="66"/>
      <c r="AB38" s="64"/>
      <c r="AC38" s="66"/>
      <c r="AD38" s="64"/>
      <c r="AE38" s="66"/>
      <c r="AF38" s="64"/>
      <c r="AG38" s="66"/>
      <c r="AH38" s="64"/>
      <c r="AI38" s="66"/>
      <c r="AJ38" s="64"/>
    </row>
    <row r="39" spans="1:36" ht="12.75">
      <c r="A39" s="19">
        <v>112</v>
      </c>
      <c r="B39" s="64">
        <v>7</v>
      </c>
      <c r="C39" s="19">
        <v>125</v>
      </c>
      <c r="D39" s="64">
        <v>7</v>
      </c>
      <c r="E39" s="19">
        <v>155</v>
      </c>
      <c r="F39" s="64">
        <v>7</v>
      </c>
      <c r="G39" s="19">
        <v>220</v>
      </c>
      <c r="H39" s="64">
        <v>7</v>
      </c>
      <c r="I39" s="19">
        <v>235</v>
      </c>
      <c r="J39" s="64">
        <v>7</v>
      </c>
      <c r="K39" s="65">
        <v>2150</v>
      </c>
      <c r="L39" s="64">
        <v>7</v>
      </c>
      <c r="M39" s="65">
        <v>5000</v>
      </c>
      <c r="N39" s="64">
        <v>7</v>
      </c>
      <c r="O39" s="65">
        <v>9500</v>
      </c>
      <c r="P39" s="64">
        <v>7</v>
      </c>
      <c r="Q39" s="65">
        <v>8000</v>
      </c>
      <c r="R39" s="64">
        <v>7</v>
      </c>
      <c r="S39" s="65">
        <v>16300</v>
      </c>
      <c r="T39" s="64">
        <v>7</v>
      </c>
      <c r="U39" s="66">
        <v>405</v>
      </c>
      <c r="V39" s="64">
        <v>20</v>
      </c>
      <c r="W39" s="66">
        <v>880</v>
      </c>
      <c r="X39" s="64">
        <v>20</v>
      </c>
      <c r="Y39" s="66">
        <v>135</v>
      </c>
      <c r="Z39" s="64">
        <v>20</v>
      </c>
      <c r="AA39" s="66">
        <v>260</v>
      </c>
      <c r="AB39" s="64">
        <v>20</v>
      </c>
      <c r="AC39" s="66">
        <v>875</v>
      </c>
      <c r="AD39" s="64">
        <v>20</v>
      </c>
      <c r="AE39" s="66">
        <v>2200</v>
      </c>
      <c r="AF39" s="64">
        <v>20</v>
      </c>
      <c r="AG39" s="66">
        <v>2600</v>
      </c>
      <c r="AH39" s="64">
        <v>20</v>
      </c>
      <c r="AI39" s="66">
        <v>2500</v>
      </c>
      <c r="AJ39" s="64">
        <v>20</v>
      </c>
    </row>
    <row r="40" spans="1:36" ht="12.75">
      <c r="A40" s="19">
        <v>113</v>
      </c>
      <c r="B40" s="64">
        <v>6</v>
      </c>
      <c r="C40" s="19">
        <v>126</v>
      </c>
      <c r="D40" s="64">
        <v>6</v>
      </c>
      <c r="E40" s="19">
        <v>156</v>
      </c>
      <c r="F40" s="64">
        <v>6</v>
      </c>
      <c r="G40" s="19">
        <v>221</v>
      </c>
      <c r="H40" s="64">
        <v>6</v>
      </c>
      <c r="I40" s="19">
        <v>236</v>
      </c>
      <c r="J40" s="64">
        <v>6</v>
      </c>
      <c r="K40" s="65">
        <v>2151</v>
      </c>
      <c r="L40" s="64">
        <v>6</v>
      </c>
      <c r="M40" s="65">
        <v>5001</v>
      </c>
      <c r="N40" s="64">
        <v>6</v>
      </c>
      <c r="O40" s="65">
        <v>9501</v>
      </c>
      <c r="P40" s="64">
        <v>6</v>
      </c>
      <c r="Q40" s="65">
        <v>8001</v>
      </c>
      <c r="R40" s="64">
        <v>6</v>
      </c>
      <c r="S40" s="65">
        <v>16301</v>
      </c>
      <c r="T40" s="64">
        <v>6</v>
      </c>
      <c r="U40" s="66"/>
      <c r="V40" s="64"/>
      <c r="W40" s="66"/>
      <c r="X40" s="64"/>
      <c r="Y40" s="66"/>
      <c r="Z40" s="64"/>
      <c r="AA40" s="66"/>
      <c r="AB40" s="64"/>
      <c r="AC40" s="66"/>
      <c r="AD40" s="64"/>
      <c r="AE40" s="66"/>
      <c r="AF40" s="64"/>
      <c r="AG40" s="66"/>
      <c r="AH40" s="64"/>
      <c r="AI40" s="66"/>
      <c r="AJ40" s="64"/>
    </row>
    <row r="41" spans="1:36" ht="12.75">
      <c r="A41" s="19">
        <v>116</v>
      </c>
      <c r="B41" s="64">
        <v>6</v>
      </c>
      <c r="C41" s="19">
        <v>130</v>
      </c>
      <c r="D41" s="64">
        <v>6</v>
      </c>
      <c r="E41" s="19">
        <v>160</v>
      </c>
      <c r="F41" s="64">
        <v>6</v>
      </c>
      <c r="G41" s="19">
        <v>230</v>
      </c>
      <c r="H41" s="64">
        <v>6</v>
      </c>
      <c r="I41" s="19">
        <v>240</v>
      </c>
      <c r="J41" s="64">
        <v>6</v>
      </c>
      <c r="K41" s="65">
        <v>2200</v>
      </c>
      <c r="L41" s="64">
        <v>6</v>
      </c>
      <c r="M41" s="65">
        <v>5100</v>
      </c>
      <c r="N41" s="64">
        <v>6</v>
      </c>
      <c r="O41" s="65">
        <v>10050</v>
      </c>
      <c r="P41" s="64">
        <v>6</v>
      </c>
      <c r="Q41" s="65">
        <v>8100</v>
      </c>
      <c r="R41" s="64">
        <v>6</v>
      </c>
      <c r="S41" s="65">
        <v>16500</v>
      </c>
      <c r="T41" s="64">
        <v>6</v>
      </c>
      <c r="U41" s="66">
        <v>420</v>
      </c>
      <c r="V41" s="64">
        <v>21</v>
      </c>
      <c r="W41" s="66">
        <v>900</v>
      </c>
      <c r="X41" s="64">
        <v>21</v>
      </c>
      <c r="Y41" s="66">
        <v>140</v>
      </c>
      <c r="Z41" s="64">
        <v>21</v>
      </c>
      <c r="AA41" s="66">
        <v>280</v>
      </c>
      <c r="AB41" s="64">
        <v>21</v>
      </c>
      <c r="AC41" s="66">
        <v>900</v>
      </c>
      <c r="AD41" s="64">
        <v>21</v>
      </c>
      <c r="AE41" s="66">
        <v>2400</v>
      </c>
      <c r="AF41" s="64">
        <v>21</v>
      </c>
      <c r="AG41" s="66">
        <v>2800</v>
      </c>
      <c r="AH41" s="64">
        <v>21</v>
      </c>
      <c r="AI41" s="66">
        <v>2700</v>
      </c>
      <c r="AJ41" s="64">
        <v>21</v>
      </c>
    </row>
    <row r="42" spans="1:36" ht="12.75">
      <c r="A42" s="19">
        <v>117</v>
      </c>
      <c r="B42" s="64">
        <v>5</v>
      </c>
      <c r="C42" s="19">
        <v>131</v>
      </c>
      <c r="D42" s="64">
        <v>5</v>
      </c>
      <c r="E42" s="19">
        <v>161</v>
      </c>
      <c r="F42" s="64">
        <v>5</v>
      </c>
      <c r="G42" s="19">
        <v>231</v>
      </c>
      <c r="H42" s="64">
        <v>5</v>
      </c>
      <c r="I42" s="19">
        <v>241</v>
      </c>
      <c r="J42" s="64">
        <v>5</v>
      </c>
      <c r="K42" s="65">
        <v>2201</v>
      </c>
      <c r="L42" s="64">
        <v>5</v>
      </c>
      <c r="M42" s="65">
        <v>5101</v>
      </c>
      <c r="N42" s="64">
        <v>5</v>
      </c>
      <c r="O42" s="65">
        <v>10051</v>
      </c>
      <c r="P42" s="64">
        <v>5</v>
      </c>
      <c r="Q42" s="65">
        <v>8101</v>
      </c>
      <c r="R42" s="64">
        <v>5</v>
      </c>
      <c r="S42" s="65">
        <v>16501</v>
      </c>
      <c r="T42" s="64">
        <v>5</v>
      </c>
      <c r="U42" s="66"/>
      <c r="V42" s="64"/>
      <c r="W42" s="66"/>
      <c r="X42" s="64"/>
      <c r="Y42" s="66"/>
      <c r="Z42" s="64"/>
      <c r="AA42" s="66"/>
      <c r="AB42" s="64"/>
      <c r="AC42" s="66"/>
      <c r="AD42" s="64"/>
      <c r="AE42" s="66"/>
      <c r="AF42" s="64"/>
      <c r="AG42" s="66"/>
      <c r="AH42" s="64"/>
      <c r="AI42" s="66"/>
      <c r="AJ42" s="64"/>
    </row>
    <row r="43" spans="1:36" ht="12.75">
      <c r="A43" s="19">
        <v>120</v>
      </c>
      <c r="B43" s="64">
        <v>5</v>
      </c>
      <c r="C43" s="19">
        <v>135</v>
      </c>
      <c r="D43" s="64">
        <v>5</v>
      </c>
      <c r="E43" s="19">
        <v>170</v>
      </c>
      <c r="F43" s="64">
        <v>5</v>
      </c>
      <c r="G43" s="19">
        <v>240</v>
      </c>
      <c r="H43" s="64">
        <v>5</v>
      </c>
      <c r="I43" s="19">
        <v>250</v>
      </c>
      <c r="J43" s="64">
        <v>5</v>
      </c>
      <c r="K43" s="65">
        <v>2250</v>
      </c>
      <c r="L43" s="64">
        <v>5</v>
      </c>
      <c r="M43" s="65">
        <v>5200</v>
      </c>
      <c r="N43" s="64">
        <v>5</v>
      </c>
      <c r="O43" s="65">
        <v>10200</v>
      </c>
      <c r="P43" s="64">
        <v>5</v>
      </c>
      <c r="Q43" s="65">
        <v>8200</v>
      </c>
      <c r="R43" s="64">
        <v>5</v>
      </c>
      <c r="S43" s="65">
        <v>17100</v>
      </c>
      <c r="T43" s="64">
        <v>5</v>
      </c>
      <c r="U43" s="66">
        <v>440</v>
      </c>
      <c r="V43" s="64">
        <v>22</v>
      </c>
      <c r="W43" s="66">
        <v>950</v>
      </c>
      <c r="X43" s="64">
        <v>22</v>
      </c>
      <c r="Y43" s="66">
        <v>144</v>
      </c>
      <c r="Z43" s="64">
        <v>22</v>
      </c>
      <c r="AA43" s="66">
        <v>300</v>
      </c>
      <c r="AB43" s="64">
        <v>22</v>
      </c>
      <c r="AC43" s="66">
        <v>950</v>
      </c>
      <c r="AD43" s="64">
        <v>22</v>
      </c>
      <c r="AE43" s="66">
        <v>2600</v>
      </c>
      <c r="AF43" s="64">
        <v>22</v>
      </c>
      <c r="AG43" s="66">
        <v>3000</v>
      </c>
      <c r="AH43" s="64">
        <v>22</v>
      </c>
      <c r="AI43" s="66">
        <v>2900</v>
      </c>
      <c r="AJ43" s="64">
        <v>22</v>
      </c>
    </row>
    <row r="44" spans="1:36" ht="12.75">
      <c r="A44" s="19">
        <v>121</v>
      </c>
      <c r="B44" s="64">
        <v>4</v>
      </c>
      <c r="C44" s="19">
        <v>136</v>
      </c>
      <c r="D44" s="64">
        <v>4</v>
      </c>
      <c r="E44" s="19">
        <v>171</v>
      </c>
      <c r="F44" s="64">
        <v>4</v>
      </c>
      <c r="G44" s="19">
        <v>241</v>
      </c>
      <c r="H44" s="64">
        <v>4</v>
      </c>
      <c r="I44" s="19">
        <v>251</v>
      </c>
      <c r="J44" s="64">
        <v>4</v>
      </c>
      <c r="K44" s="65">
        <v>2251</v>
      </c>
      <c r="L44" s="64">
        <v>4</v>
      </c>
      <c r="M44" s="65">
        <v>5201</v>
      </c>
      <c r="N44" s="64">
        <v>4</v>
      </c>
      <c r="O44" s="65">
        <v>10201</v>
      </c>
      <c r="P44" s="64">
        <v>4</v>
      </c>
      <c r="Q44" s="65">
        <v>8201</v>
      </c>
      <c r="R44" s="64">
        <v>4</v>
      </c>
      <c r="S44" s="65">
        <v>17101</v>
      </c>
      <c r="T44" s="64">
        <v>4</v>
      </c>
      <c r="U44" s="66"/>
      <c r="V44" s="64"/>
      <c r="W44" s="66"/>
      <c r="X44" s="64"/>
      <c r="Y44" s="66"/>
      <c r="Z44" s="64"/>
      <c r="AA44" s="66"/>
      <c r="AB44" s="64"/>
      <c r="AC44" s="66"/>
      <c r="AD44" s="64"/>
      <c r="AE44" s="66"/>
      <c r="AF44" s="64"/>
      <c r="AG44" s="66"/>
      <c r="AH44" s="64"/>
      <c r="AI44" s="66"/>
      <c r="AJ44" s="64"/>
    </row>
    <row r="45" spans="1:36" ht="12.75">
      <c r="A45" s="19">
        <v>124</v>
      </c>
      <c r="B45" s="64">
        <v>4</v>
      </c>
      <c r="C45" s="19">
        <v>140</v>
      </c>
      <c r="D45" s="64">
        <v>4</v>
      </c>
      <c r="E45" s="19">
        <v>180</v>
      </c>
      <c r="F45" s="64">
        <v>4</v>
      </c>
      <c r="G45" s="19">
        <v>250</v>
      </c>
      <c r="H45" s="64">
        <v>4</v>
      </c>
      <c r="I45" s="19">
        <v>260</v>
      </c>
      <c r="J45" s="64">
        <v>4</v>
      </c>
      <c r="K45" s="65">
        <v>2300</v>
      </c>
      <c r="L45" s="64">
        <v>4</v>
      </c>
      <c r="M45" s="65">
        <v>5300</v>
      </c>
      <c r="N45" s="64">
        <v>4</v>
      </c>
      <c r="O45" s="65">
        <v>10350</v>
      </c>
      <c r="P45" s="64">
        <v>4</v>
      </c>
      <c r="Q45" s="65">
        <v>8300</v>
      </c>
      <c r="R45" s="64">
        <v>4</v>
      </c>
      <c r="S45" s="65">
        <v>17300</v>
      </c>
      <c r="T45" s="64">
        <v>4</v>
      </c>
      <c r="U45" s="66">
        <v>460</v>
      </c>
      <c r="V45" s="64">
        <v>23</v>
      </c>
      <c r="W45" s="66">
        <v>1000</v>
      </c>
      <c r="X45" s="64">
        <v>23</v>
      </c>
      <c r="Y45" s="66">
        <v>148</v>
      </c>
      <c r="Z45" s="64">
        <v>23</v>
      </c>
      <c r="AA45" s="66">
        <v>320</v>
      </c>
      <c r="AB45" s="64">
        <v>23</v>
      </c>
      <c r="AC45" s="66">
        <v>1000</v>
      </c>
      <c r="AD45" s="64">
        <v>23</v>
      </c>
      <c r="AE45" s="66">
        <v>2800</v>
      </c>
      <c r="AF45" s="64">
        <v>23</v>
      </c>
      <c r="AG45" s="66">
        <v>3200</v>
      </c>
      <c r="AH45" s="64">
        <v>23</v>
      </c>
      <c r="AI45" s="66">
        <v>3100</v>
      </c>
      <c r="AJ45" s="64">
        <v>23</v>
      </c>
    </row>
    <row r="46" spans="1:36" ht="12.75">
      <c r="A46" s="19">
        <v>125</v>
      </c>
      <c r="B46" s="64">
        <v>3</v>
      </c>
      <c r="C46" s="19">
        <v>141</v>
      </c>
      <c r="D46" s="64">
        <v>3</v>
      </c>
      <c r="E46" s="19">
        <v>181</v>
      </c>
      <c r="F46" s="64">
        <v>3</v>
      </c>
      <c r="G46" s="19">
        <v>251</v>
      </c>
      <c r="H46" s="64">
        <v>3</v>
      </c>
      <c r="I46" s="19">
        <v>261</v>
      </c>
      <c r="J46" s="64">
        <v>3</v>
      </c>
      <c r="K46" s="65">
        <v>2301</v>
      </c>
      <c r="L46" s="64">
        <v>3</v>
      </c>
      <c r="M46" s="65">
        <v>5301</v>
      </c>
      <c r="N46" s="64">
        <v>3</v>
      </c>
      <c r="O46" s="65">
        <v>10351</v>
      </c>
      <c r="P46" s="64">
        <v>3</v>
      </c>
      <c r="Q46" s="65">
        <v>8301</v>
      </c>
      <c r="R46" s="64">
        <v>3</v>
      </c>
      <c r="S46" s="65">
        <v>17301</v>
      </c>
      <c r="T46" s="64">
        <v>3</v>
      </c>
      <c r="U46" s="66"/>
      <c r="V46" s="64"/>
      <c r="W46" s="66"/>
      <c r="X46" s="64"/>
      <c r="Y46" s="66"/>
      <c r="Z46" s="64"/>
      <c r="AA46" s="66"/>
      <c r="AB46" s="64"/>
      <c r="AC46" s="66"/>
      <c r="AD46" s="64"/>
      <c r="AE46" s="66"/>
      <c r="AF46" s="64"/>
      <c r="AG46" s="66"/>
      <c r="AH46" s="64"/>
      <c r="AI46" s="66"/>
      <c r="AJ46" s="64"/>
    </row>
    <row r="47" spans="1:36" ht="12.75">
      <c r="A47" s="19">
        <v>128</v>
      </c>
      <c r="B47" s="64">
        <v>3</v>
      </c>
      <c r="C47" s="19">
        <v>145</v>
      </c>
      <c r="D47" s="64">
        <v>3</v>
      </c>
      <c r="E47" s="19">
        <v>190</v>
      </c>
      <c r="F47" s="64">
        <v>3</v>
      </c>
      <c r="G47" s="19">
        <v>260</v>
      </c>
      <c r="H47" s="64">
        <v>3</v>
      </c>
      <c r="I47" s="19">
        <v>270</v>
      </c>
      <c r="J47" s="64">
        <v>3</v>
      </c>
      <c r="K47" s="65">
        <v>2350</v>
      </c>
      <c r="L47" s="64">
        <v>3</v>
      </c>
      <c r="M47" s="65">
        <v>5400</v>
      </c>
      <c r="N47" s="64">
        <v>3</v>
      </c>
      <c r="O47" s="65">
        <v>10500</v>
      </c>
      <c r="P47" s="64">
        <v>3</v>
      </c>
      <c r="Q47" s="65">
        <v>8400</v>
      </c>
      <c r="R47" s="64">
        <v>3</v>
      </c>
      <c r="S47" s="65">
        <v>17500</v>
      </c>
      <c r="T47" s="64">
        <v>3</v>
      </c>
      <c r="U47" s="66">
        <v>480</v>
      </c>
      <c r="V47" s="64">
        <v>24</v>
      </c>
      <c r="W47" s="66">
        <v>1050</v>
      </c>
      <c r="X47" s="64">
        <v>24</v>
      </c>
      <c r="Y47" s="66">
        <v>154</v>
      </c>
      <c r="Z47" s="64">
        <v>24</v>
      </c>
      <c r="AA47" s="66">
        <v>340</v>
      </c>
      <c r="AB47" s="64">
        <v>24</v>
      </c>
      <c r="AC47" s="66">
        <v>1050</v>
      </c>
      <c r="AD47" s="64">
        <v>24</v>
      </c>
      <c r="AE47" s="66">
        <v>3000</v>
      </c>
      <c r="AF47" s="64">
        <v>24</v>
      </c>
      <c r="AG47" s="66">
        <v>3400</v>
      </c>
      <c r="AH47" s="64">
        <v>24</v>
      </c>
      <c r="AI47" s="66">
        <v>3300</v>
      </c>
      <c r="AJ47" s="64">
        <v>24</v>
      </c>
    </row>
    <row r="48" spans="1:36" ht="12.75">
      <c r="A48" s="19">
        <v>129</v>
      </c>
      <c r="B48" s="64">
        <v>2</v>
      </c>
      <c r="C48" s="19">
        <v>146</v>
      </c>
      <c r="D48" s="64">
        <v>2</v>
      </c>
      <c r="E48" s="19">
        <v>191</v>
      </c>
      <c r="F48" s="64">
        <v>2</v>
      </c>
      <c r="G48" s="19">
        <v>261</v>
      </c>
      <c r="H48" s="64">
        <v>2</v>
      </c>
      <c r="I48" s="19">
        <v>271</v>
      </c>
      <c r="J48" s="64">
        <v>2</v>
      </c>
      <c r="K48" s="65">
        <v>2351</v>
      </c>
      <c r="L48" s="64">
        <v>2</v>
      </c>
      <c r="M48" s="65">
        <v>5401</v>
      </c>
      <c r="N48" s="64">
        <v>2</v>
      </c>
      <c r="O48" s="65">
        <v>10501</v>
      </c>
      <c r="P48" s="64">
        <v>2</v>
      </c>
      <c r="Q48" s="65">
        <v>8401</v>
      </c>
      <c r="R48" s="64">
        <v>2</v>
      </c>
      <c r="S48" s="65">
        <v>17501</v>
      </c>
      <c r="T48" s="64">
        <v>2</v>
      </c>
      <c r="U48" s="66"/>
      <c r="V48" s="64"/>
      <c r="W48" s="66"/>
      <c r="X48" s="64"/>
      <c r="Y48" s="66"/>
      <c r="Z48" s="64"/>
      <c r="AA48" s="66"/>
      <c r="AB48" s="64"/>
      <c r="AC48" s="66"/>
      <c r="AD48" s="64"/>
      <c r="AE48" s="66"/>
      <c r="AF48" s="64"/>
      <c r="AG48" s="66"/>
      <c r="AH48" s="64"/>
      <c r="AI48" s="66"/>
      <c r="AJ48" s="64"/>
    </row>
    <row r="49" spans="1:36" ht="12.75">
      <c r="A49" s="19">
        <v>132</v>
      </c>
      <c r="B49" s="64">
        <v>2</v>
      </c>
      <c r="C49" s="19">
        <v>150</v>
      </c>
      <c r="D49" s="64">
        <v>2</v>
      </c>
      <c r="E49" s="19">
        <v>191</v>
      </c>
      <c r="F49" s="64">
        <v>2</v>
      </c>
      <c r="G49" s="19">
        <v>270</v>
      </c>
      <c r="H49" s="64">
        <v>2</v>
      </c>
      <c r="I49" s="19">
        <v>280</v>
      </c>
      <c r="J49" s="64">
        <v>2</v>
      </c>
      <c r="K49" s="65">
        <v>2400</v>
      </c>
      <c r="L49" s="64">
        <v>2</v>
      </c>
      <c r="M49" s="65">
        <v>5500</v>
      </c>
      <c r="N49" s="64">
        <v>2</v>
      </c>
      <c r="O49" s="65">
        <v>11050</v>
      </c>
      <c r="P49" s="64">
        <v>2</v>
      </c>
      <c r="Q49" s="65">
        <v>8500</v>
      </c>
      <c r="R49" s="64">
        <v>2</v>
      </c>
      <c r="S49" s="65">
        <v>18100</v>
      </c>
      <c r="T49" s="64">
        <v>2</v>
      </c>
      <c r="U49" s="66">
        <v>500</v>
      </c>
      <c r="V49" s="64">
        <v>25</v>
      </c>
      <c r="W49" s="66">
        <v>1100</v>
      </c>
      <c r="X49" s="64">
        <v>25</v>
      </c>
      <c r="Y49" s="66">
        <v>160</v>
      </c>
      <c r="Z49" s="64">
        <v>25</v>
      </c>
      <c r="AA49" s="66">
        <v>360</v>
      </c>
      <c r="AB49" s="64">
        <v>25</v>
      </c>
      <c r="AC49" s="66">
        <v>1100</v>
      </c>
      <c r="AD49" s="64">
        <v>25</v>
      </c>
      <c r="AE49" s="66">
        <v>3200</v>
      </c>
      <c r="AF49" s="64">
        <v>25</v>
      </c>
      <c r="AG49" s="66">
        <v>3600</v>
      </c>
      <c r="AH49" s="64">
        <v>25</v>
      </c>
      <c r="AI49" s="66">
        <v>3500</v>
      </c>
      <c r="AJ49" s="64">
        <v>25</v>
      </c>
    </row>
    <row r="50" spans="1:36" ht="12.75">
      <c r="A50" s="19">
        <v>133</v>
      </c>
      <c r="B50" s="64">
        <v>1</v>
      </c>
      <c r="C50" s="19">
        <v>151</v>
      </c>
      <c r="D50" s="64">
        <v>1</v>
      </c>
      <c r="E50" s="19">
        <v>200</v>
      </c>
      <c r="F50" s="64">
        <v>1</v>
      </c>
      <c r="G50" s="19">
        <v>271</v>
      </c>
      <c r="H50" s="64">
        <v>1</v>
      </c>
      <c r="I50" s="19">
        <v>281</v>
      </c>
      <c r="J50" s="64">
        <v>1</v>
      </c>
      <c r="K50" s="65">
        <v>2401</v>
      </c>
      <c r="L50" s="64">
        <v>1</v>
      </c>
      <c r="M50" s="65">
        <v>5501</v>
      </c>
      <c r="N50" s="64">
        <v>1</v>
      </c>
      <c r="O50" s="65">
        <v>11051</v>
      </c>
      <c r="P50" s="64">
        <v>1</v>
      </c>
      <c r="Q50" s="65">
        <v>8501</v>
      </c>
      <c r="R50" s="64">
        <v>1</v>
      </c>
      <c r="S50" s="65">
        <v>18101</v>
      </c>
      <c r="T50" s="64">
        <v>1</v>
      </c>
      <c r="U50" s="66"/>
      <c r="V50" s="64"/>
      <c r="W50" s="66"/>
      <c r="X50" s="64"/>
      <c r="Y50" s="66"/>
      <c r="Z50" s="64"/>
      <c r="AA50" s="66"/>
      <c r="AB50" s="64"/>
      <c r="AC50" s="66"/>
      <c r="AD50" s="64"/>
      <c r="AE50" s="66"/>
      <c r="AF50" s="64"/>
      <c r="AG50" s="66"/>
      <c r="AH50" s="64"/>
      <c r="AI50" s="66"/>
      <c r="AJ50" s="64"/>
    </row>
    <row r="51" spans="1:36" ht="12.75">
      <c r="A51" s="67" t="s">
        <v>3</v>
      </c>
      <c r="B51" s="68" t="s">
        <v>13</v>
      </c>
      <c r="C51" s="67" t="s">
        <v>20</v>
      </c>
      <c r="D51" s="68" t="s">
        <v>13</v>
      </c>
      <c r="E51" s="67" t="s">
        <v>26</v>
      </c>
      <c r="F51" s="68" t="s">
        <v>13</v>
      </c>
      <c r="G51" s="67" t="s">
        <v>37</v>
      </c>
      <c r="H51" s="68" t="s">
        <v>13</v>
      </c>
      <c r="I51" s="67" t="s">
        <v>21</v>
      </c>
      <c r="J51" s="68" t="s">
        <v>13</v>
      </c>
      <c r="K51" s="69" t="s">
        <v>5</v>
      </c>
      <c r="L51" s="68" t="s">
        <v>13</v>
      </c>
      <c r="M51" s="69" t="s">
        <v>22</v>
      </c>
      <c r="N51" s="68" t="s">
        <v>13</v>
      </c>
      <c r="O51" s="69" t="s">
        <v>33</v>
      </c>
      <c r="P51" s="68" t="s">
        <v>13</v>
      </c>
      <c r="Q51" s="69" t="s">
        <v>23</v>
      </c>
      <c r="R51" s="68" t="s">
        <v>13</v>
      </c>
      <c r="S51" s="69" t="s">
        <v>34</v>
      </c>
      <c r="T51" s="68" t="s">
        <v>13</v>
      </c>
      <c r="U51" s="70" t="s">
        <v>27</v>
      </c>
      <c r="V51" s="68" t="s">
        <v>13</v>
      </c>
      <c r="W51" s="70" t="s">
        <v>35</v>
      </c>
      <c r="X51" s="68" t="s">
        <v>13</v>
      </c>
      <c r="Y51" s="70" t="s">
        <v>28</v>
      </c>
      <c r="Z51" s="68" t="s">
        <v>13</v>
      </c>
      <c r="AA51" s="70" t="s">
        <v>29</v>
      </c>
      <c r="AB51" s="68" t="s">
        <v>13</v>
      </c>
      <c r="AC51" s="70" t="s">
        <v>30</v>
      </c>
      <c r="AD51" s="68" t="s">
        <v>13</v>
      </c>
      <c r="AE51" s="70" t="s">
        <v>31</v>
      </c>
      <c r="AF51" s="68" t="s">
        <v>13</v>
      </c>
      <c r="AG51" s="70" t="s">
        <v>32</v>
      </c>
      <c r="AH51" s="68" t="s">
        <v>13</v>
      </c>
      <c r="AI51" s="70" t="s">
        <v>38</v>
      </c>
      <c r="AJ51" s="68" t="s">
        <v>13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N39"/>
  <sheetViews>
    <sheetView showZeros="0" tabSelected="1" zoomScale="84" zoomScaleNormal="84" workbookViewId="0" topLeftCell="A1">
      <selection activeCell="V31" sqref="V31"/>
    </sheetView>
  </sheetViews>
  <sheetFormatPr defaultColWidth="11.00390625" defaultRowHeight="15.75"/>
  <cols>
    <col min="1" max="1" width="25.00390625" style="81" customWidth="1"/>
    <col min="2" max="4" width="9.125" style="81" bestFit="1" customWidth="1"/>
    <col min="5" max="5" width="11.00390625" style="81" bestFit="1" customWidth="1"/>
    <col min="6" max="6" width="8.00390625" style="81" bestFit="1" customWidth="1"/>
    <col min="7" max="7" width="6.25390625" style="81" bestFit="1" customWidth="1"/>
    <col min="8" max="8" width="8.375" style="81" bestFit="1" customWidth="1"/>
    <col min="9" max="9" width="8.625" style="81" bestFit="1" customWidth="1"/>
    <col min="10" max="11" width="11.00390625" style="81" bestFit="1" customWidth="1"/>
    <col min="12" max="12" width="9.125" style="81" bestFit="1" customWidth="1"/>
    <col min="13" max="13" width="11.00390625" style="81" bestFit="1" customWidth="1"/>
    <col min="14" max="14" width="9.75390625" style="81" bestFit="1" customWidth="1"/>
    <col min="15" max="15" width="9.125" style="81" bestFit="1" customWidth="1"/>
    <col min="16" max="16" width="11.00390625" style="81" bestFit="1" customWidth="1"/>
    <col min="17" max="17" width="5.00390625" style="81" bestFit="1" customWidth="1"/>
    <col min="18" max="18" width="11.00390625" style="81" bestFit="1" customWidth="1"/>
    <col min="19" max="19" width="7.625" style="81" bestFit="1" customWidth="1"/>
    <col min="20" max="20" width="9.125" style="81" bestFit="1" customWidth="1"/>
    <col min="21" max="21" width="6.625" style="80" customWidth="1"/>
    <col min="22" max="16384" width="11.00390625" style="81" customWidth="1"/>
  </cols>
  <sheetData>
    <row r="1" spans="1:21" s="79" customFormat="1" ht="18.75">
      <c r="A1" s="114" t="s">
        <v>708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</row>
    <row r="2" ht="13.5" thickBot="1"/>
    <row r="3" spans="1:20" s="134" customFormat="1" ht="16.5" thickBot="1">
      <c r="A3" s="233" t="s">
        <v>47</v>
      </c>
      <c r="B3" s="234" t="s">
        <v>59</v>
      </c>
      <c r="C3" s="234" t="s">
        <v>40</v>
      </c>
      <c r="D3" s="234" t="s">
        <v>241</v>
      </c>
      <c r="E3" s="234" t="s">
        <v>69</v>
      </c>
      <c r="F3" s="234" t="s">
        <v>57</v>
      </c>
      <c r="G3" s="234" t="s">
        <v>76</v>
      </c>
      <c r="H3" s="234" t="s">
        <v>147</v>
      </c>
      <c r="I3" s="234" t="s">
        <v>46</v>
      </c>
      <c r="J3" s="234" t="s">
        <v>43</v>
      </c>
      <c r="K3" s="234" t="s">
        <v>67</v>
      </c>
      <c r="L3" s="234" t="s">
        <v>70</v>
      </c>
      <c r="M3" s="234" t="s">
        <v>58</v>
      </c>
      <c r="N3" s="234" t="s">
        <v>54</v>
      </c>
      <c r="O3" s="234" t="s">
        <v>41</v>
      </c>
      <c r="P3" s="234" t="s">
        <v>44</v>
      </c>
      <c r="Q3" s="234" t="s">
        <v>45</v>
      </c>
      <c r="R3" s="234" t="s">
        <v>42</v>
      </c>
      <c r="S3" s="234" t="s">
        <v>56</v>
      </c>
      <c r="T3" s="235" t="s">
        <v>86</v>
      </c>
    </row>
    <row r="4" spans="1:20" s="80" customFormat="1" ht="12.75">
      <c r="A4" s="238" t="s">
        <v>60</v>
      </c>
      <c r="B4" s="342">
        <f>'Relais 2ème Tour'!I54</f>
        <v>0</v>
      </c>
      <c r="C4" s="342">
        <f>'Relais 2ème Tour'!J54</f>
        <v>0</v>
      </c>
      <c r="D4" s="239">
        <f>'Relais 2ème Tour'!K54</f>
        <v>32</v>
      </c>
      <c r="E4" s="239">
        <f>'Relais 2ème Tour'!L54</f>
        <v>100</v>
      </c>
      <c r="F4" s="342">
        <f>'Relais 2ème Tour'!M54</f>
        <v>0</v>
      </c>
      <c r="G4" s="342">
        <f>'Relais 2ème Tour'!N54</f>
        <v>0</v>
      </c>
      <c r="H4" s="342">
        <f>'Relais 2ème Tour'!O54</f>
        <v>0</v>
      </c>
      <c r="I4" s="342">
        <f>'Relais 2ème Tour'!P54</f>
        <v>0</v>
      </c>
      <c r="J4" s="239">
        <f>'Relais 2ème Tour'!Q54</f>
        <v>41</v>
      </c>
      <c r="K4" s="239">
        <f>'Relais 2ème Tour'!R54</f>
        <v>145</v>
      </c>
      <c r="L4" s="239">
        <f>'Relais 2ème Tour'!S54</f>
        <v>18</v>
      </c>
      <c r="M4" s="239">
        <f>'Relais 2ème Tour'!T54</f>
        <v>85</v>
      </c>
      <c r="N4" s="239">
        <f>'Relais 2ème Tour'!U54</f>
        <v>61</v>
      </c>
      <c r="O4" s="239">
        <f>'Relais 2ème Tour'!V54</f>
        <v>30</v>
      </c>
      <c r="P4" s="239">
        <f>'Relais 2ème Tour'!W54</f>
        <v>169</v>
      </c>
      <c r="Q4" s="342">
        <f>'Relais 2ème Tour'!X54</f>
        <v>0</v>
      </c>
      <c r="R4" s="239">
        <f>'Relais 2ème Tour'!Y54</f>
        <v>156</v>
      </c>
      <c r="S4" s="342">
        <f>'Relais 2ème Tour'!Z54</f>
        <v>0</v>
      </c>
      <c r="T4" s="342">
        <f>'Relais 2ème Tour'!AA54</f>
        <v>0</v>
      </c>
    </row>
    <row r="5" spans="1:40" s="80" customFormat="1" ht="12.75">
      <c r="A5" s="240" t="s">
        <v>48</v>
      </c>
      <c r="B5" s="236">
        <f>'MoF 1er Tour'!T62</f>
        <v>93</v>
      </c>
      <c r="C5" s="337">
        <f>'MoF 1er Tour'!U62</f>
        <v>0</v>
      </c>
      <c r="D5" s="236">
        <f>'MoF 1er Tour'!V62</f>
        <v>162</v>
      </c>
      <c r="E5" s="236">
        <f>'MoF 1er Tour'!W62</f>
        <v>234</v>
      </c>
      <c r="F5" s="337">
        <f>'MoF 1er Tour'!X62</f>
        <v>0</v>
      </c>
      <c r="G5" s="337">
        <f>'MoF 1er Tour'!Y62</f>
        <v>0</v>
      </c>
      <c r="H5" s="337">
        <f>'MoF 1er Tour'!Z62</f>
        <v>0</v>
      </c>
      <c r="I5" s="337">
        <f>'MoF 1er Tour'!AA62</f>
        <v>0</v>
      </c>
      <c r="J5" s="236">
        <f>'MoF 1er Tour'!AB62</f>
        <v>92</v>
      </c>
      <c r="K5" s="236">
        <f>'MoF 1er Tour'!AC62</f>
        <v>284</v>
      </c>
      <c r="L5" s="236">
        <f>'MoF 1er Tour'!AD62</f>
        <v>27</v>
      </c>
      <c r="M5" s="236">
        <f>'MoF 1er Tour'!AE62</f>
        <v>226</v>
      </c>
      <c r="N5" s="236">
        <f>'MoF 1er Tour'!AF62</f>
        <v>40</v>
      </c>
      <c r="O5" s="236">
        <f>'MoF 1er Tour'!AG62</f>
        <v>53</v>
      </c>
      <c r="P5" s="236">
        <f>'MoF 1er Tour'!AH62</f>
        <v>165</v>
      </c>
      <c r="Q5" s="337">
        <f>'MoF 1er Tour'!AI62</f>
        <v>0</v>
      </c>
      <c r="R5" s="236">
        <f>'MoF 1er Tour'!AJ62</f>
        <v>366</v>
      </c>
      <c r="S5" s="337">
        <f>'MoF 1er Tour'!AK62</f>
        <v>0</v>
      </c>
      <c r="T5" s="236">
        <f>'MoF 1er Tour'!AL62</f>
        <v>47</v>
      </c>
      <c r="V5" s="160"/>
      <c r="W5" s="160"/>
      <c r="X5" s="160"/>
      <c r="Y5" s="160"/>
      <c r="Z5" s="160"/>
      <c r="AA5" s="160"/>
      <c r="AB5" s="160"/>
      <c r="AC5" s="160"/>
      <c r="AD5" s="160"/>
      <c r="AE5" s="161"/>
      <c r="AF5" s="161"/>
      <c r="AG5" s="161"/>
      <c r="AH5" s="161"/>
      <c r="AI5" s="161"/>
      <c r="AJ5" s="161"/>
      <c r="AK5" s="161"/>
      <c r="AL5" s="161"/>
      <c r="AM5" s="161"/>
      <c r="AN5" s="161"/>
    </row>
    <row r="6" spans="1:20" s="80" customFormat="1" ht="12.75">
      <c r="A6" s="240" t="s">
        <v>49</v>
      </c>
      <c r="B6" s="236">
        <f>'MoM 1er Tour'!T85</f>
        <v>47</v>
      </c>
      <c r="C6" s="337">
        <f>'MoM 1er Tour'!U85</f>
        <v>0</v>
      </c>
      <c r="D6" s="236">
        <f>'MoM 1er Tour'!V85</f>
        <v>468</v>
      </c>
      <c r="E6" s="236">
        <f>'MoM 1er Tour'!W85</f>
        <v>414</v>
      </c>
      <c r="F6" s="337">
        <f>'MoM 1er Tour'!X85</f>
        <v>0</v>
      </c>
      <c r="G6" s="337">
        <f>'MoM 1er Tour'!Y85</f>
        <v>0</v>
      </c>
      <c r="H6" s="337">
        <f>'MoM 1er Tour'!Z85</f>
        <v>0</v>
      </c>
      <c r="I6" s="337">
        <f>'MoM 1er Tour'!AA85</f>
        <v>0</v>
      </c>
      <c r="J6" s="236">
        <f>'MoM 1er Tour'!AB85</f>
        <v>219</v>
      </c>
      <c r="K6" s="236">
        <f>'MoM 1er Tour'!AC85</f>
        <v>341</v>
      </c>
      <c r="L6" s="236">
        <f>'MoM 1er Tour'!AD85</f>
        <v>167</v>
      </c>
      <c r="M6" s="236">
        <f>'MoM 1er Tour'!AE85</f>
        <v>343</v>
      </c>
      <c r="N6" s="236">
        <f>'MoM 1er Tour'!AF85</f>
        <v>158</v>
      </c>
      <c r="O6" s="236">
        <f>'MoM 1er Tour'!AG85</f>
        <v>54</v>
      </c>
      <c r="P6" s="236">
        <f>'MoM 1er Tour'!AH85</f>
        <v>379</v>
      </c>
      <c r="Q6" s="337">
        <f>'MoM 1er Tour'!AI85</f>
        <v>0</v>
      </c>
      <c r="R6" s="236">
        <f>'MoM 1er Tour'!AJ85</f>
        <v>262</v>
      </c>
      <c r="S6" s="337">
        <f>'MoM 1er Tour'!AK85</f>
        <v>0</v>
      </c>
      <c r="T6" s="236">
        <f>'MoM 1er Tour'!AL85</f>
        <v>14</v>
      </c>
    </row>
    <row r="7" spans="1:20" s="80" customFormat="1" ht="12.75">
      <c r="A7" s="240" t="s">
        <v>50</v>
      </c>
      <c r="B7" s="236">
        <f>'PoF 1er Tour'!AJ60</f>
        <v>165</v>
      </c>
      <c r="C7" s="337">
        <f>'PoF 1er Tour'!AK60</f>
        <v>0</v>
      </c>
      <c r="D7" s="236">
        <f>'PoF 1er Tour'!AL60</f>
        <v>83</v>
      </c>
      <c r="E7" s="236">
        <f>'PoF 1er Tour'!AM60</f>
        <v>227</v>
      </c>
      <c r="F7" s="337">
        <f>'PoF 1er Tour'!AN60</f>
        <v>0</v>
      </c>
      <c r="G7" s="337">
        <f>'PoF 1er Tour'!AO60</f>
        <v>0</v>
      </c>
      <c r="H7" s="337">
        <f>'PoF 1er Tour'!AP60</f>
        <v>0</v>
      </c>
      <c r="I7" s="337">
        <f>'PoF 1er Tour'!AQ60</f>
        <v>0</v>
      </c>
      <c r="J7" s="337">
        <f>'PoF 1er Tour'!AR60</f>
        <v>0</v>
      </c>
      <c r="K7" s="236">
        <f>'PoF 1er Tour'!AS60</f>
        <v>397</v>
      </c>
      <c r="L7" s="236">
        <f>'PoF 1er Tour'!AT60</f>
        <v>77</v>
      </c>
      <c r="M7" s="236">
        <f>'PoF 1er Tour'!AU60</f>
        <v>80</v>
      </c>
      <c r="N7" s="236">
        <f>'PoF 1er Tour'!AV60</f>
        <v>147</v>
      </c>
      <c r="O7" s="236">
        <f>'PoF 1er Tour'!AW60</f>
        <v>150</v>
      </c>
      <c r="P7" s="236">
        <f>'PoF 1er Tour'!AX60</f>
        <v>476</v>
      </c>
      <c r="Q7" s="337">
        <f>'PoF 1er Tour'!AY60</f>
        <v>0</v>
      </c>
      <c r="R7" s="236">
        <f>'PoF 1er Tour'!AZ60</f>
        <v>270</v>
      </c>
      <c r="S7" s="337">
        <f>'PoF 1er Tour'!BA60</f>
        <v>0</v>
      </c>
      <c r="T7" s="236">
        <f>'PoF 1er Tour'!BB60</f>
        <v>55</v>
      </c>
    </row>
    <row r="8" spans="1:20" s="80" customFormat="1" ht="12.75">
      <c r="A8" s="240" t="s">
        <v>51</v>
      </c>
      <c r="B8" s="337">
        <f>'PoM 2ème Tour'!AJ66</f>
        <v>0</v>
      </c>
      <c r="C8" s="337">
        <f>'PoM 2ème Tour'!AK66</f>
        <v>0</v>
      </c>
      <c r="D8" s="236">
        <f>'PoM 2ème Tour'!AL66</f>
        <v>152</v>
      </c>
      <c r="E8" s="236">
        <f>'PoM 2ème Tour'!AM66</f>
        <v>363</v>
      </c>
      <c r="F8" s="337">
        <f>'PoM 2ème Tour'!AN66</f>
        <v>0</v>
      </c>
      <c r="G8" s="337">
        <f>'PoM 2ème Tour'!AO66</f>
        <v>0</v>
      </c>
      <c r="H8" s="337">
        <f>'PoM 2ème Tour'!AP66</f>
        <v>0</v>
      </c>
      <c r="I8" s="337">
        <f>'PoM 2ème Tour'!AQ66</f>
        <v>0</v>
      </c>
      <c r="J8" s="236">
        <f>'PoM 2ème Tour'!AR66</f>
        <v>270</v>
      </c>
      <c r="K8" s="236">
        <f>'PoM 2ème Tour'!AS66</f>
        <v>370</v>
      </c>
      <c r="L8" s="236">
        <f>'PoM 2ème Tour'!AT66</f>
        <v>53</v>
      </c>
      <c r="M8" s="236">
        <f>'PoM 2ème Tour'!AU66</f>
        <v>177</v>
      </c>
      <c r="N8" s="236">
        <f>'PoM 2ème Tour'!AV66</f>
        <v>343</v>
      </c>
      <c r="O8" s="236">
        <f>'PoM 2ème Tour'!AW66</f>
        <v>100</v>
      </c>
      <c r="P8" s="236">
        <f>'PoM 2ème Tour'!AX66</f>
        <v>395</v>
      </c>
      <c r="Q8" s="337">
        <f>'PoM 2ème Tour'!AY66</f>
        <v>0</v>
      </c>
      <c r="R8" s="236">
        <f>'PoM 2ème Tour'!AZ66</f>
        <v>281</v>
      </c>
      <c r="S8" s="337">
        <f>'PoM 2ème Tour'!BA66</f>
        <v>0</v>
      </c>
      <c r="T8" s="337">
        <f>'PoM 2ème Tour'!BB66</f>
        <v>0</v>
      </c>
    </row>
    <row r="9" spans="1:20" s="80" customFormat="1" ht="12.75">
      <c r="A9" s="240" t="s">
        <v>52</v>
      </c>
      <c r="B9" s="236">
        <f>'BeF 2ème Tour'!AH60</f>
        <v>127</v>
      </c>
      <c r="C9" s="236">
        <f>'BeF 2ème Tour'!AI60</f>
        <v>292</v>
      </c>
      <c r="D9" s="337">
        <f>'BeF 2ème Tour'!AJ60</f>
        <v>0</v>
      </c>
      <c r="E9" s="236">
        <f>'BeF 2ème Tour'!AK60</f>
        <v>99</v>
      </c>
      <c r="F9" s="337">
        <f>'BeF 2ème Tour'!AL60</f>
        <v>0</v>
      </c>
      <c r="G9" s="337">
        <f>'BeF 2ème Tour'!AM60</f>
        <v>0</v>
      </c>
      <c r="H9" s="337">
        <f>'BeF 2ème Tour'!AN60</f>
        <v>0</v>
      </c>
      <c r="I9" s="337">
        <f>'BeF 2ème Tour'!AO60</f>
        <v>0</v>
      </c>
      <c r="J9" s="236">
        <f>'BeF 2ème Tour'!AP60</f>
        <v>46</v>
      </c>
      <c r="K9" s="236">
        <f>'BeF 2ème Tour'!AQ60</f>
        <v>129</v>
      </c>
      <c r="L9" s="236">
        <f>'BeF 2ème Tour'!AR60</f>
        <v>47</v>
      </c>
      <c r="M9" s="236">
        <f>'BeF 2ème Tour'!AS60</f>
        <v>90</v>
      </c>
      <c r="N9" s="236">
        <f>'BeF 2ème Tour'!AT60</f>
        <v>83</v>
      </c>
      <c r="O9" s="236">
        <f>'BeF 2ème Tour'!AU60</f>
        <v>168</v>
      </c>
      <c r="P9" s="236">
        <f>'BeF 2ème Tour'!AV60</f>
        <v>604</v>
      </c>
      <c r="Q9" s="337">
        <f>'BeF 2ème Tour'!AW60</f>
        <v>0</v>
      </c>
      <c r="R9" s="236">
        <f>'BeF 2ème Tour'!AX60</f>
        <v>318</v>
      </c>
      <c r="S9" s="337">
        <f>'BeF 2ème Tour'!AY60</f>
        <v>0</v>
      </c>
      <c r="T9" s="236">
        <f>'BeF 2ème Tour'!AZ60</f>
        <v>64</v>
      </c>
    </row>
    <row r="10" spans="1:20" s="80" customFormat="1" ht="12.75">
      <c r="A10" s="240" t="s">
        <v>53</v>
      </c>
      <c r="B10" s="337">
        <f>'BeM 2ème Tour'!AH46</f>
        <v>0</v>
      </c>
      <c r="C10" s="337">
        <f>'BeM 2ème Tour'!AI46</f>
        <v>0</v>
      </c>
      <c r="D10" s="337">
        <f>'BeM 2ème Tour'!AJ46</f>
        <v>0</v>
      </c>
      <c r="E10" s="236">
        <f>'BeM 2ème Tour'!AK46</f>
        <v>72</v>
      </c>
      <c r="F10" s="337">
        <f>'BeM 2ème Tour'!AL46</f>
        <v>0</v>
      </c>
      <c r="G10" s="337">
        <f>'BeM 2ème Tour'!AM46</f>
        <v>0</v>
      </c>
      <c r="H10" s="337">
        <f>'BeM 2ème Tour'!AN46</f>
        <v>0</v>
      </c>
      <c r="I10" s="337">
        <f>'BeM 2ème Tour'!AO46</f>
        <v>0</v>
      </c>
      <c r="J10" s="236">
        <f>'BeM 2ème Tour'!AP46</f>
        <v>151</v>
      </c>
      <c r="K10" s="236">
        <f>'BeM 2ème Tour'!AQ46</f>
        <v>220</v>
      </c>
      <c r="L10" s="236">
        <f>'BeM 2ème Tour'!AR46</f>
        <v>83</v>
      </c>
      <c r="M10" s="236">
        <f>'BeM 2ème Tour'!AS46</f>
        <v>84</v>
      </c>
      <c r="N10" s="236">
        <f>'BeM 2ème Tour'!AT46</f>
        <v>177</v>
      </c>
      <c r="O10" s="337">
        <f>'BeM 2ème Tour'!AU46</f>
        <v>0</v>
      </c>
      <c r="P10" s="236">
        <f>'BeM 2ème Tour'!AV46</f>
        <v>345</v>
      </c>
      <c r="Q10" s="337">
        <f>'BeM 2ème Tour'!AW46</f>
        <v>0</v>
      </c>
      <c r="R10" s="236">
        <f>'BeM 2ème Tour'!AX46</f>
        <v>287</v>
      </c>
      <c r="S10" s="337">
        <f>'BeM 2ème Tour'!AY46</f>
        <v>0</v>
      </c>
      <c r="T10" s="236">
        <f>'BeM 2ème Tour'!AZ46</f>
        <v>140</v>
      </c>
    </row>
    <row r="11" spans="1:20" s="174" customFormat="1" ht="18.75">
      <c r="A11" s="241" t="s">
        <v>39</v>
      </c>
      <c r="B11" s="237">
        <f>SUM(B4:B10)</f>
        <v>432</v>
      </c>
      <c r="C11" s="237">
        <f aca="true" t="shared" si="0" ref="C11:T11">SUM(C4:C10)</f>
        <v>292</v>
      </c>
      <c r="D11" s="237">
        <f t="shared" si="0"/>
        <v>897</v>
      </c>
      <c r="E11" s="237">
        <f t="shared" si="0"/>
        <v>1509</v>
      </c>
      <c r="F11" s="343">
        <f t="shared" si="0"/>
        <v>0</v>
      </c>
      <c r="G11" s="343">
        <f t="shared" si="0"/>
        <v>0</v>
      </c>
      <c r="H11" s="343">
        <f t="shared" si="0"/>
        <v>0</v>
      </c>
      <c r="I11" s="343">
        <f t="shared" si="0"/>
        <v>0</v>
      </c>
      <c r="J11" s="237">
        <f t="shared" si="0"/>
        <v>819</v>
      </c>
      <c r="K11" s="237">
        <f t="shared" si="0"/>
        <v>1886</v>
      </c>
      <c r="L11" s="237">
        <f t="shared" si="0"/>
        <v>472</v>
      </c>
      <c r="M11" s="237">
        <f t="shared" si="0"/>
        <v>1085</v>
      </c>
      <c r="N11" s="237">
        <f t="shared" si="0"/>
        <v>1009</v>
      </c>
      <c r="O11" s="237">
        <f t="shared" si="0"/>
        <v>555</v>
      </c>
      <c r="P11" s="237">
        <f t="shared" si="0"/>
        <v>2533</v>
      </c>
      <c r="Q11" s="343">
        <f t="shared" si="0"/>
        <v>0</v>
      </c>
      <c r="R11" s="237">
        <f t="shared" si="0"/>
        <v>1940</v>
      </c>
      <c r="S11" s="343">
        <f t="shared" si="0"/>
        <v>0</v>
      </c>
      <c r="T11" s="237">
        <f t="shared" si="0"/>
        <v>320</v>
      </c>
    </row>
    <row r="12" spans="1:20" s="134" customFormat="1" ht="16.5" thickBot="1">
      <c r="A12" s="242" t="s">
        <v>12</v>
      </c>
      <c r="B12" s="243">
        <v>11</v>
      </c>
      <c r="C12" s="243">
        <v>13</v>
      </c>
      <c r="D12" s="243">
        <v>7</v>
      </c>
      <c r="E12" s="243">
        <v>4</v>
      </c>
      <c r="F12" s="344"/>
      <c r="G12" s="344"/>
      <c r="H12" s="344"/>
      <c r="I12" s="344"/>
      <c r="J12" s="243">
        <v>8</v>
      </c>
      <c r="K12" s="243">
        <v>3</v>
      </c>
      <c r="L12" s="243">
        <v>10</v>
      </c>
      <c r="M12" s="243">
        <v>5</v>
      </c>
      <c r="N12" s="243">
        <v>6</v>
      </c>
      <c r="O12" s="243">
        <v>9</v>
      </c>
      <c r="P12" s="243">
        <v>1</v>
      </c>
      <c r="Q12" s="344"/>
      <c r="R12" s="243">
        <v>2</v>
      </c>
      <c r="S12" s="344"/>
      <c r="T12" s="243">
        <v>12</v>
      </c>
    </row>
    <row r="13" ht="12.75"/>
    <row r="14" ht="12.75"/>
    <row r="15" ht="12.75"/>
    <row r="16" spans="1:21" s="79" customFormat="1" ht="18.75">
      <c r="A16" s="114" t="s">
        <v>707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</row>
    <row r="17" ht="13.5" thickBot="1"/>
    <row r="18" spans="1:21" s="134" customFormat="1" ht="16.5" thickBot="1">
      <c r="A18" s="150" t="str">
        <f aca="true" t="shared" si="1" ref="A18:T18">A3</f>
        <v>CATEGORIES</v>
      </c>
      <c r="B18" s="151" t="str">
        <f t="shared" si="1"/>
        <v>ABDO</v>
      </c>
      <c r="C18" s="152" t="str">
        <f t="shared" si="1"/>
        <v>ACB</v>
      </c>
      <c r="D18" s="152" t="str">
        <f>D3</f>
        <v>LGA</v>
      </c>
      <c r="E18" s="152" t="str">
        <f t="shared" si="1"/>
        <v>ASGB</v>
      </c>
      <c r="F18" s="152" t="str">
        <f t="shared" si="1"/>
        <v>BMSA</v>
      </c>
      <c r="G18" s="152" t="str">
        <f t="shared" si="1"/>
        <v>CAR</v>
      </c>
      <c r="H18" s="152" t="str">
        <f t="shared" si="1"/>
        <v>CMAA</v>
      </c>
      <c r="I18" s="152" t="str">
        <f t="shared" si="1"/>
        <v>COMA</v>
      </c>
      <c r="J18" s="152" t="str">
        <f t="shared" si="1"/>
        <v>CSB</v>
      </c>
      <c r="K18" s="152" t="str">
        <f t="shared" si="1"/>
        <v>NLSA</v>
      </c>
      <c r="L18" s="152" t="str">
        <f t="shared" si="1"/>
        <v>ESS</v>
      </c>
      <c r="M18" s="152" t="str">
        <f t="shared" si="1"/>
        <v>ESV</v>
      </c>
      <c r="N18" s="152" t="str">
        <f t="shared" si="1"/>
        <v>ESC XV</v>
      </c>
      <c r="O18" s="152" t="str">
        <f t="shared" si="1"/>
        <v>SDUS</v>
      </c>
      <c r="P18" s="152" t="str">
        <f t="shared" si="1"/>
        <v>TAC</v>
      </c>
      <c r="Q18" s="152" t="str">
        <f t="shared" si="1"/>
        <v>USI</v>
      </c>
      <c r="R18" s="152" t="str">
        <f t="shared" si="1"/>
        <v>USMA</v>
      </c>
      <c r="S18" s="152" t="str">
        <f t="shared" si="1"/>
        <v>USOB</v>
      </c>
      <c r="T18" s="152" t="str">
        <f t="shared" si="1"/>
        <v>VMA</v>
      </c>
      <c r="U18" s="153" t="s">
        <v>39</v>
      </c>
    </row>
    <row r="19" spans="1:21" s="80" customFormat="1" ht="13.5" thickTop="1">
      <c r="A19" s="157" t="s">
        <v>48</v>
      </c>
      <c r="B19" s="162">
        <f>'MoF 1er Tour'!T64</f>
        <v>3</v>
      </c>
      <c r="C19" s="162">
        <f>'MoF 1er Tour'!U64</f>
        <v>0</v>
      </c>
      <c r="D19" s="162">
        <f>'MoF 1er Tour'!V64</f>
        <v>5</v>
      </c>
      <c r="E19" s="162">
        <f>'MoF 1er Tour'!W64</f>
        <v>8</v>
      </c>
      <c r="F19" s="339">
        <f>'MoF 1er Tour'!X64</f>
        <v>0</v>
      </c>
      <c r="G19" s="339">
        <f>'MoF 1er Tour'!Y64</f>
        <v>0</v>
      </c>
      <c r="H19" s="339">
        <f>'MoF 1er Tour'!Z64</f>
        <v>0</v>
      </c>
      <c r="I19" s="339">
        <f>'MoF 1er Tour'!AA64</f>
        <v>0</v>
      </c>
      <c r="J19" s="162">
        <f>'MoF 1er Tour'!AB64</f>
        <v>3</v>
      </c>
      <c r="K19" s="162">
        <f>'MoF 1er Tour'!AC64</f>
        <v>8</v>
      </c>
      <c r="L19" s="162">
        <f>'MoF 1er Tour'!AD64</f>
        <v>1</v>
      </c>
      <c r="M19" s="162">
        <f>'MoF 1er Tour'!AE64</f>
        <v>7</v>
      </c>
      <c r="N19" s="162">
        <f>'MoF 1er Tour'!AF64</f>
        <v>1</v>
      </c>
      <c r="O19" s="162">
        <f>'MoF 1er Tour'!AG64</f>
        <v>2</v>
      </c>
      <c r="P19" s="162">
        <f>'MoF 1er Tour'!AH64</f>
        <v>5</v>
      </c>
      <c r="Q19" s="339">
        <f>'MoF 1er Tour'!AI64</f>
        <v>0</v>
      </c>
      <c r="R19" s="162">
        <f>'MoF 1er Tour'!AJ64</f>
        <v>10</v>
      </c>
      <c r="S19" s="339">
        <f>'MoF 1er Tour'!AK64</f>
        <v>0</v>
      </c>
      <c r="T19" s="162">
        <f>'MoF 1er Tour'!AL64</f>
        <v>2</v>
      </c>
      <c r="U19" s="162">
        <f>'MoF 1er Tour'!AM64</f>
        <v>0</v>
      </c>
    </row>
    <row r="20" spans="1:21" s="80" customFormat="1" ht="12.75">
      <c r="A20" s="158" t="s">
        <v>49</v>
      </c>
      <c r="B20" s="159">
        <f>'MoM 1er Tour'!T87</f>
        <v>1</v>
      </c>
      <c r="C20" s="159">
        <f>'MoM 1er Tour'!U87</f>
        <v>0</v>
      </c>
      <c r="D20" s="159">
        <f>'MoM 1er Tour'!V87</f>
        <v>13</v>
      </c>
      <c r="E20" s="159">
        <f>'MoM 1er Tour'!W87</f>
        <v>11</v>
      </c>
      <c r="F20" s="340">
        <f>'MoM 1er Tour'!X87</f>
        <v>0</v>
      </c>
      <c r="G20" s="340">
        <f>'MoM 1er Tour'!Y87</f>
        <v>0</v>
      </c>
      <c r="H20" s="340">
        <f>'MoM 1er Tour'!Z87</f>
        <v>0</v>
      </c>
      <c r="I20" s="340">
        <f>'MoM 1er Tour'!AA87</f>
        <v>0</v>
      </c>
      <c r="J20" s="159">
        <f>'MoM 1er Tour'!AB87</f>
        <v>6</v>
      </c>
      <c r="K20" s="159">
        <f>'MoM 1er Tour'!AC87</f>
        <v>9</v>
      </c>
      <c r="L20" s="159">
        <f>'MoM 1er Tour'!AD87</f>
        <v>4</v>
      </c>
      <c r="M20" s="159">
        <f>'MoM 1er Tour'!AE87</f>
        <v>13</v>
      </c>
      <c r="N20" s="159">
        <f>'MoM 1er Tour'!AF87</f>
        <v>4</v>
      </c>
      <c r="O20" s="159">
        <f>'MoM 1er Tour'!AG87</f>
        <v>1</v>
      </c>
      <c r="P20" s="159">
        <f>'MoM 1er Tour'!AH87</f>
        <v>9</v>
      </c>
      <c r="Q20" s="340">
        <f>'MoM 1er Tour'!AI87</f>
        <v>0</v>
      </c>
      <c r="R20" s="159">
        <f>'MoM 1er Tour'!AJ87</f>
        <v>7</v>
      </c>
      <c r="S20" s="340">
        <f>'MoM 1er Tour'!AK87</f>
        <v>0</v>
      </c>
      <c r="T20" s="159">
        <f>'MoM 1er Tour'!AL87</f>
        <v>1</v>
      </c>
      <c r="U20" s="159">
        <f>'MoM 1er Tour'!AM87</f>
        <v>0</v>
      </c>
    </row>
    <row r="21" spans="1:21" s="80" customFormat="1" ht="12.75">
      <c r="A21" s="158" t="s">
        <v>50</v>
      </c>
      <c r="B21" s="159">
        <f>'PoF 1er Tour'!AJ62</f>
        <v>4</v>
      </c>
      <c r="C21" s="159">
        <f>'PoF 1er Tour'!AK62</f>
        <v>0</v>
      </c>
      <c r="D21" s="159">
        <f>'PoF 1er Tour'!AL62</f>
        <v>2</v>
      </c>
      <c r="E21" s="159">
        <f>'PoF 1er Tour'!AM62</f>
        <v>4</v>
      </c>
      <c r="F21" s="340">
        <f>'PoF 1er Tour'!AN62</f>
        <v>0</v>
      </c>
      <c r="G21" s="340">
        <f>'PoF 1er Tour'!AO62</f>
        <v>0</v>
      </c>
      <c r="H21" s="340">
        <f>'PoF 1er Tour'!AP62</f>
        <v>0</v>
      </c>
      <c r="I21" s="340">
        <f>'PoF 1er Tour'!AQ62</f>
        <v>0</v>
      </c>
      <c r="J21" s="159">
        <f>'PoF 1er Tour'!AR62</f>
        <v>0</v>
      </c>
      <c r="K21" s="159">
        <f>'PoF 1er Tour'!AS62</f>
        <v>10</v>
      </c>
      <c r="L21" s="159">
        <f>'PoF 1er Tour'!AT62</f>
        <v>2</v>
      </c>
      <c r="M21" s="159">
        <f>'PoF 1er Tour'!AU62</f>
        <v>2</v>
      </c>
      <c r="N21" s="159">
        <f>'PoF 1er Tour'!AV62</f>
        <v>7</v>
      </c>
      <c r="O21" s="159">
        <f>'PoF 1er Tour'!AW62</f>
        <v>4</v>
      </c>
      <c r="P21" s="159">
        <f>'PoF 1er Tour'!AX62</f>
        <v>12</v>
      </c>
      <c r="Q21" s="340">
        <f>'PoF 1er Tour'!AY62</f>
        <v>0</v>
      </c>
      <c r="R21" s="159">
        <f>'PoF 1er Tour'!AZ62</f>
        <v>5</v>
      </c>
      <c r="S21" s="340">
        <f>'PoF 1er Tour'!BA62</f>
        <v>0</v>
      </c>
      <c r="T21" s="159">
        <f>'PoF 1er Tour'!BB62</f>
        <v>2</v>
      </c>
      <c r="U21" s="159">
        <f>'PoF 1er Tour'!BC62</f>
        <v>0</v>
      </c>
    </row>
    <row r="22" spans="1:21" s="80" customFormat="1" ht="12.75">
      <c r="A22" s="158" t="s">
        <v>51</v>
      </c>
      <c r="B22" s="159">
        <f>'PoM 2ème Tour'!AJ68</f>
        <v>0</v>
      </c>
      <c r="C22" s="159">
        <f>'PoM 2ème Tour'!AK68</f>
        <v>0</v>
      </c>
      <c r="D22" s="159">
        <f>'PoM 2ème Tour'!AL68</f>
        <v>4</v>
      </c>
      <c r="E22" s="159">
        <f>'PoM 2ème Tour'!AM68</f>
        <v>9</v>
      </c>
      <c r="F22" s="340">
        <f>'PoM 2ème Tour'!AN68</f>
        <v>0</v>
      </c>
      <c r="G22" s="340">
        <f>'PoM 2ème Tour'!AO68</f>
        <v>0</v>
      </c>
      <c r="H22" s="340">
        <f>'PoM 2ème Tour'!AP68</f>
        <v>0</v>
      </c>
      <c r="I22" s="340">
        <f>'PoM 2ème Tour'!AQ68</f>
        <v>0</v>
      </c>
      <c r="J22" s="159">
        <f>'PoM 2ème Tour'!AR68</f>
        <v>6</v>
      </c>
      <c r="K22" s="159">
        <f>'PoM 2ème Tour'!AS68</f>
        <v>8</v>
      </c>
      <c r="L22" s="159">
        <f>'PoM 2ème Tour'!AT68</f>
        <v>1</v>
      </c>
      <c r="M22" s="159">
        <f>'PoM 2ème Tour'!AU68</f>
        <v>4</v>
      </c>
      <c r="N22" s="159">
        <f>'PoM 2ème Tour'!AV68</f>
        <v>9</v>
      </c>
      <c r="O22" s="159">
        <f>'PoM 2ème Tour'!AW68</f>
        <v>3</v>
      </c>
      <c r="P22" s="159">
        <f>'PoM 2ème Tour'!AX68</f>
        <v>9</v>
      </c>
      <c r="Q22" s="340">
        <f>'PoM 2ème Tour'!AY68</f>
        <v>0</v>
      </c>
      <c r="R22" s="159">
        <f>'PoM 2ème Tour'!AZ68</f>
        <v>6</v>
      </c>
      <c r="S22" s="340">
        <f>'PoM 2ème Tour'!BA68</f>
        <v>0</v>
      </c>
      <c r="T22" s="159">
        <f>'PoM 2ème Tour'!BB68</f>
        <v>0</v>
      </c>
      <c r="U22" s="159">
        <f>'PoM 2ème Tour'!BC68</f>
        <v>0</v>
      </c>
    </row>
    <row r="23" spans="1:21" s="80" customFormat="1" ht="12.75">
      <c r="A23" s="158" t="s">
        <v>52</v>
      </c>
      <c r="B23" s="159">
        <f>'BeF 2ème Tour'!AH62</f>
        <v>3</v>
      </c>
      <c r="C23" s="159">
        <f>'BeF 2ème Tour'!AI62</f>
        <v>7</v>
      </c>
      <c r="D23" s="159">
        <f>'BeF 2ème Tour'!AJ62</f>
        <v>0</v>
      </c>
      <c r="E23" s="159">
        <f>'BeF 2ème Tour'!AK62</f>
        <v>4</v>
      </c>
      <c r="F23" s="340">
        <f>'BeF 2ème Tour'!AL62</f>
        <v>0</v>
      </c>
      <c r="G23" s="340">
        <f>'BeF 2ème Tour'!AM62</f>
        <v>0</v>
      </c>
      <c r="H23" s="340">
        <f>'BeF 2ème Tour'!AN62</f>
        <v>0</v>
      </c>
      <c r="I23" s="340">
        <f>'BeF 2ème Tour'!AO62</f>
        <v>0</v>
      </c>
      <c r="J23" s="159">
        <f>'BeF 2ème Tour'!AP62</f>
        <v>1</v>
      </c>
      <c r="K23" s="159">
        <f>'BeF 2ème Tour'!AQ62</f>
        <v>4</v>
      </c>
      <c r="L23" s="159">
        <f>'BeF 2ème Tour'!AR62</f>
        <v>1</v>
      </c>
      <c r="M23" s="338">
        <f>'BeF 2ème Tour'!AS62</f>
        <v>3</v>
      </c>
      <c r="N23" s="159">
        <f>'BeF 2ème Tour'!AT62</f>
        <v>2</v>
      </c>
      <c r="O23" s="159">
        <f>'BeF 2ème Tour'!AU62</f>
        <v>5</v>
      </c>
      <c r="P23" s="159">
        <f>'BeF 2ème Tour'!AV62</f>
        <v>14</v>
      </c>
      <c r="Q23" s="340">
        <f>'BeF 2ème Tour'!AW62</f>
        <v>0</v>
      </c>
      <c r="R23" s="159">
        <f>'BeF 2ème Tour'!AX62</f>
        <v>9</v>
      </c>
      <c r="S23" s="340">
        <f>'BeF 2ème Tour'!AY62</f>
        <v>0</v>
      </c>
      <c r="T23" s="159">
        <f>'BeF 2ème Tour'!AZ62</f>
        <v>1</v>
      </c>
      <c r="U23" s="159">
        <f>'BeF 2ème Tour'!BA62</f>
        <v>0</v>
      </c>
    </row>
    <row r="24" spans="1:21" s="80" customFormat="1" ht="12.75">
      <c r="A24" s="158" t="s">
        <v>53</v>
      </c>
      <c r="B24" s="159">
        <f>'BeM 2ème Tour'!AH48</f>
        <v>0</v>
      </c>
      <c r="C24" s="159">
        <f>'BeM 2ème Tour'!AI48</f>
        <v>0</v>
      </c>
      <c r="D24" s="159">
        <f>'BeM 2ème Tour'!AJ48</f>
        <v>0</v>
      </c>
      <c r="E24" s="159">
        <f>'BeM 2ème Tour'!AK48</f>
        <v>2</v>
      </c>
      <c r="F24" s="340">
        <f>'BeM 2ème Tour'!AL48</f>
        <v>0</v>
      </c>
      <c r="G24" s="340">
        <f>'BeM 2ème Tour'!AM48</f>
        <v>0</v>
      </c>
      <c r="H24" s="340">
        <f>'BeM 2ème Tour'!AN48</f>
        <v>0</v>
      </c>
      <c r="I24" s="340">
        <f>'BeM 2ème Tour'!AO48</f>
        <v>0</v>
      </c>
      <c r="J24" s="159">
        <f>'BeM 2ème Tour'!AP48</f>
        <v>4</v>
      </c>
      <c r="K24" s="159">
        <f>'BeM 2ème Tour'!AQ48</f>
        <v>6</v>
      </c>
      <c r="L24" s="159">
        <f>'BeM 2ème Tour'!AR48</f>
        <v>3</v>
      </c>
      <c r="M24" s="159">
        <f>'BeM 2ème Tour'!AS48</f>
        <v>2</v>
      </c>
      <c r="N24" s="159">
        <f>'BeM 2ème Tour'!AT48</f>
        <v>4</v>
      </c>
      <c r="O24" s="159">
        <f>'BeM 2ème Tour'!AU48</f>
        <v>0</v>
      </c>
      <c r="P24" s="159">
        <f>'BeM 2ème Tour'!AV48</f>
        <v>7</v>
      </c>
      <c r="Q24" s="340">
        <f>'BeM 2ème Tour'!AW48</f>
        <v>0</v>
      </c>
      <c r="R24" s="159">
        <f>'BeM 2ème Tour'!AX48</f>
        <v>9</v>
      </c>
      <c r="S24" s="340">
        <f>'BeM 2ème Tour'!AY48</f>
        <v>0</v>
      </c>
      <c r="T24" s="159">
        <f>'BeM 2ème Tour'!AZ48</f>
        <v>3</v>
      </c>
      <c r="U24" s="159">
        <f>'BeM 2ème Tour'!BA48</f>
        <v>0</v>
      </c>
    </row>
    <row r="25" spans="1:21" s="80" customFormat="1" ht="13.5" thickBot="1">
      <c r="A25" s="215" t="s">
        <v>39</v>
      </c>
      <c r="B25" s="216">
        <f>SUM(B19:B24)</f>
        <v>11</v>
      </c>
      <c r="C25" s="216">
        <f aca="true" t="shared" si="2" ref="C25:T25">SUM(C19:C24)</f>
        <v>7</v>
      </c>
      <c r="D25" s="216">
        <f t="shared" si="2"/>
        <v>24</v>
      </c>
      <c r="E25" s="216">
        <f t="shared" si="2"/>
        <v>38</v>
      </c>
      <c r="F25" s="341">
        <f t="shared" si="2"/>
        <v>0</v>
      </c>
      <c r="G25" s="341">
        <f t="shared" si="2"/>
        <v>0</v>
      </c>
      <c r="H25" s="341">
        <f t="shared" si="2"/>
        <v>0</v>
      </c>
      <c r="I25" s="341">
        <f t="shared" si="2"/>
        <v>0</v>
      </c>
      <c r="J25" s="216">
        <f t="shared" si="2"/>
        <v>20</v>
      </c>
      <c r="K25" s="216">
        <f t="shared" si="2"/>
        <v>45</v>
      </c>
      <c r="L25" s="216">
        <f t="shared" si="2"/>
        <v>12</v>
      </c>
      <c r="M25" s="216">
        <f t="shared" si="2"/>
        <v>31</v>
      </c>
      <c r="N25" s="216">
        <f t="shared" si="2"/>
        <v>27</v>
      </c>
      <c r="O25" s="216">
        <f t="shared" si="2"/>
        <v>15</v>
      </c>
      <c r="P25" s="216">
        <f t="shared" si="2"/>
        <v>56</v>
      </c>
      <c r="Q25" s="341">
        <f t="shared" si="2"/>
        <v>0</v>
      </c>
      <c r="R25" s="216">
        <f t="shared" si="2"/>
        <v>46</v>
      </c>
      <c r="S25" s="341">
        <f t="shared" si="2"/>
        <v>0</v>
      </c>
      <c r="T25" s="217">
        <f t="shared" si="2"/>
        <v>9</v>
      </c>
      <c r="U25" s="218">
        <f>SUM(B25:T25)</f>
        <v>341</v>
      </c>
    </row>
    <row r="26" ht="13.5" thickBot="1"/>
    <row r="27" spans="1:21" s="134" customFormat="1" ht="16.5" thickBot="1">
      <c r="A27" s="154" t="s">
        <v>517</v>
      </c>
      <c r="B27" s="156">
        <v>1</v>
      </c>
      <c r="C27" s="156"/>
      <c r="D27" s="156">
        <v>1</v>
      </c>
      <c r="E27" s="156">
        <v>2</v>
      </c>
      <c r="F27" s="345"/>
      <c r="G27" s="345"/>
      <c r="H27" s="345"/>
      <c r="I27" s="345"/>
      <c r="J27" s="156">
        <v>1</v>
      </c>
      <c r="K27" s="156">
        <v>11</v>
      </c>
      <c r="L27" s="156">
        <v>3</v>
      </c>
      <c r="M27" s="156">
        <v>3</v>
      </c>
      <c r="N27" s="156">
        <v>2</v>
      </c>
      <c r="O27" s="156">
        <v>1</v>
      </c>
      <c r="P27" s="156">
        <v>4</v>
      </c>
      <c r="Q27" s="345"/>
      <c r="R27" s="156">
        <v>4</v>
      </c>
      <c r="S27" s="345"/>
      <c r="T27" s="156"/>
      <c r="U27" s="155">
        <f>SUM(B27:T27)</f>
        <v>33</v>
      </c>
    </row>
    <row r="28" ht="12.75"/>
    <row r="29" ht="12.75"/>
    <row r="30" ht="12.75"/>
    <row r="31" ht="12.75"/>
    <row r="32" spans="1:20" ht="18.75">
      <c r="A32" s="114" t="s">
        <v>709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</row>
    <row r="33" ht="13.5" thickBot="1"/>
    <row r="34" spans="1:20" ht="19.5" thickBot="1">
      <c r="A34" s="448" t="s">
        <v>47</v>
      </c>
      <c r="B34" s="449" t="s">
        <v>59</v>
      </c>
      <c r="C34" s="449" t="s">
        <v>40</v>
      </c>
      <c r="D34" s="449" t="s">
        <v>241</v>
      </c>
      <c r="E34" s="449" t="s">
        <v>69</v>
      </c>
      <c r="F34" s="449" t="s">
        <v>57</v>
      </c>
      <c r="G34" s="449" t="s">
        <v>76</v>
      </c>
      <c r="H34" s="449" t="s">
        <v>147</v>
      </c>
      <c r="I34" s="449" t="s">
        <v>46</v>
      </c>
      <c r="J34" s="449" t="s">
        <v>43</v>
      </c>
      <c r="K34" s="449" t="s">
        <v>67</v>
      </c>
      <c r="L34" s="449" t="s">
        <v>70</v>
      </c>
      <c r="M34" s="449" t="s">
        <v>58</v>
      </c>
      <c r="N34" s="449" t="s">
        <v>54</v>
      </c>
      <c r="O34" s="449" t="s">
        <v>41</v>
      </c>
      <c r="P34" s="449" t="s">
        <v>44</v>
      </c>
      <c r="Q34" s="449" t="s">
        <v>45</v>
      </c>
      <c r="R34" s="449" t="s">
        <v>42</v>
      </c>
      <c r="S34" s="449" t="s">
        <v>56</v>
      </c>
      <c r="T34" s="450" t="s">
        <v>86</v>
      </c>
    </row>
    <row r="35" spans="1:20" ht="19.5" thickBot="1">
      <c r="A35" s="451" t="s">
        <v>515</v>
      </c>
      <c r="B35" s="452">
        <v>963</v>
      </c>
      <c r="C35" s="452"/>
      <c r="D35" s="452"/>
      <c r="E35" s="452">
        <v>2000</v>
      </c>
      <c r="F35" s="453"/>
      <c r="G35" s="453"/>
      <c r="H35" s="453"/>
      <c r="I35" s="453"/>
      <c r="J35" s="452">
        <v>1995</v>
      </c>
      <c r="K35" s="452">
        <v>1477</v>
      </c>
      <c r="L35" s="452">
        <v>809</v>
      </c>
      <c r="M35" s="452">
        <v>1724</v>
      </c>
      <c r="N35" s="452">
        <v>1064</v>
      </c>
      <c r="O35" s="452">
        <v>804</v>
      </c>
      <c r="P35" s="452">
        <v>2719</v>
      </c>
      <c r="Q35" s="453"/>
      <c r="R35" s="452">
        <v>2278</v>
      </c>
      <c r="S35" s="453"/>
      <c r="T35" s="452"/>
    </row>
    <row r="36" spans="1:20" s="174" customFormat="1" ht="18.75">
      <c r="A36" s="451" t="s">
        <v>516</v>
      </c>
      <c r="B36" s="237">
        <f>B11</f>
        <v>432</v>
      </c>
      <c r="C36" s="237">
        <f aca="true" t="shared" si="3" ref="C36:T36">C11</f>
        <v>292</v>
      </c>
      <c r="D36" s="237">
        <f t="shared" si="3"/>
        <v>897</v>
      </c>
      <c r="E36" s="237">
        <f t="shared" si="3"/>
        <v>1509</v>
      </c>
      <c r="F36" s="343">
        <f t="shared" si="3"/>
        <v>0</v>
      </c>
      <c r="G36" s="343">
        <f t="shared" si="3"/>
        <v>0</v>
      </c>
      <c r="H36" s="343">
        <f t="shared" si="3"/>
        <v>0</v>
      </c>
      <c r="I36" s="343">
        <f t="shared" si="3"/>
        <v>0</v>
      </c>
      <c r="J36" s="237">
        <f t="shared" si="3"/>
        <v>819</v>
      </c>
      <c r="K36" s="237">
        <f t="shared" si="3"/>
        <v>1886</v>
      </c>
      <c r="L36" s="237">
        <f t="shared" si="3"/>
        <v>472</v>
      </c>
      <c r="M36" s="237">
        <f t="shared" si="3"/>
        <v>1085</v>
      </c>
      <c r="N36" s="237">
        <f t="shared" si="3"/>
        <v>1009</v>
      </c>
      <c r="O36" s="237">
        <f t="shared" si="3"/>
        <v>555</v>
      </c>
      <c r="P36" s="237">
        <f t="shared" si="3"/>
        <v>2533</v>
      </c>
      <c r="Q36" s="343">
        <f t="shared" si="3"/>
        <v>0</v>
      </c>
      <c r="R36" s="237">
        <f t="shared" si="3"/>
        <v>1940</v>
      </c>
      <c r="S36" s="343">
        <f t="shared" si="3"/>
        <v>0</v>
      </c>
      <c r="T36" s="237">
        <f t="shared" si="3"/>
        <v>320</v>
      </c>
    </row>
    <row r="37" spans="1:20" ht="18.75">
      <c r="A37" s="241" t="s">
        <v>39</v>
      </c>
      <c r="B37" s="237">
        <f>SUM(B35:B36)</f>
        <v>1395</v>
      </c>
      <c r="C37" s="237">
        <f aca="true" t="shared" si="4" ref="C37:T37">SUM(C35:C36)</f>
        <v>292</v>
      </c>
      <c r="D37" s="237">
        <f t="shared" si="4"/>
        <v>897</v>
      </c>
      <c r="E37" s="237">
        <f t="shared" si="4"/>
        <v>3509</v>
      </c>
      <c r="F37" s="343">
        <f t="shared" si="4"/>
        <v>0</v>
      </c>
      <c r="G37" s="343">
        <f t="shared" si="4"/>
        <v>0</v>
      </c>
      <c r="H37" s="343">
        <f t="shared" si="4"/>
        <v>0</v>
      </c>
      <c r="I37" s="343">
        <f t="shared" si="4"/>
        <v>0</v>
      </c>
      <c r="J37" s="237">
        <f t="shared" si="4"/>
        <v>2814</v>
      </c>
      <c r="K37" s="237">
        <f t="shared" si="4"/>
        <v>3363</v>
      </c>
      <c r="L37" s="237">
        <f t="shared" si="4"/>
        <v>1281</v>
      </c>
      <c r="M37" s="237">
        <f t="shared" si="4"/>
        <v>2809</v>
      </c>
      <c r="N37" s="237">
        <f t="shared" si="4"/>
        <v>2073</v>
      </c>
      <c r="O37" s="237">
        <f t="shared" si="4"/>
        <v>1359</v>
      </c>
      <c r="P37" s="237">
        <f t="shared" si="4"/>
        <v>5252</v>
      </c>
      <c r="Q37" s="343">
        <f t="shared" si="4"/>
        <v>0</v>
      </c>
      <c r="R37" s="237">
        <f t="shared" si="4"/>
        <v>4218</v>
      </c>
      <c r="S37" s="343">
        <f t="shared" si="4"/>
        <v>0</v>
      </c>
      <c r="T37" s="237">
        <f t="shared" si="4"/>
        <v>320</v>
      </c>
    </row>
    <row r="38" spans="1:20" ht="18.75">
      <c r="A38" s="454" t="s">
        <v>12</v>
      </c>
      <c r="B38" s="455">
        <v>8</v>
      </c>
      <c r="C38" s="455">
        <v>13</v>
      </c>
      <c r="D38" s="455">
        <v>11</v>
      </c>
      <c r="E38" s="455">
        <v>3</v>
      </c>
      <c r="F38" s="456"/>
      <c r="G38" s="456"/>
      <c r="H38" s="456"/>
      <c r="I38" s="456"/>
      <c r="J38" s="455">
        <v>6</v>
      </c>
      <c r="K38" s="455">
        <v>4</v>
      </c>
      <c r="L38" s="455">
        <v>10</v>
      </c>
      <c r="M38" s="455">
        <v>5</v>
      </c>
      <c r="N38" s="455">
        <v>7</v>
      </c>
      <c r="O38" s="455">
        <v>9</v>
      </c>
      <c r="P38" s="455">
        <v>1</v>
      </c>
      <c r="Q38" s="456"/>
      <c r="R38" s="455">
        <v>2</v>
      </c>
      <c r="S38" s="456"/>
      <c r="T38" s="455">
        <v>12</v>
      </c>
    </row>
    <row r="39" spans="1:20" ht="18.75">
      <c r="A39" s="457" t="s">
        <v>706</v>
      </c>
      <c r="B39" s="458" t="s">
        <v>705</v>
      </c>
      <c r="C39" s="458" t="s">
        <v>705</v>
      </c>
      <c r="D39" s="458" t="s">
        <v>705</v>
      </c>
      <c r="E39" s="458" t="s">
        <v>704</v>
      </c>
      <c r="F39" s="459"/>
      <c r="G39" s="459"/>
      <c r="H39" s="459"/>
      <c r="I39" s="459"/>
      <c r="J39" s="458" t="s">
        <v>704</v>
      </c>
      <c r="K39" s="458" t="s">
        <v>704</v>
      </c>
      <c r="L39" s="458" t="s">
        <v>705</v>
      </c>
      <c r="M39" s="458" t="s">
        <v>704</v>
      </c>
      <c r="N39" s="458" t="s">
        <v>705</v>
      </c>
      <c r="O39" s="458" t="s">
        <v>705</v>
      </c>
      <c r="P39" s="458" t="s">
        <v>704</v>
      </c>
      <c r="Q39" s="459"/>
      <c r="R39" s="458" t="s">
        <v>704</v>
      </c>
      <c r="S39" s="459"/>
      <c r="T39" s="458" t="s">
        <v>705</v>
      </c>
    </row>
    <row r="63" ht="12.75"/>
    <row r="64" ht="12.75"/>
    <row r="65" ht="12.75"/>
    <row r="66" ht="12.75"/>
    <row r="67" ht="12.75"/>
    <row r="68" ht="12.75"/>
    <row r="69" ht="12.75"/>
  </sheetData>
  <sheetProtection selectLockedCells="1" selectUnlockedCells="1"/>
  <printOptions horizontalCentered="1"/>
  <pageMargins left="0.19652777777777777" right="0.19652777777777777" top="0.5395833333333333" bottom="0.41944444444444445" header="0.19652777777777777" footer="0.19652777777777777"/>
  <pageSetup fitToHeight="1" fitToWidth="1" horizontalDpi="300" verticalDpi="300" orientation="landscape" paperSize="9" scale="56" r:id="rId2"/>
  <headerFooter alignWithMargins="0">
    <oddHeader xml:space="preserve">&amp;L&amp;"Times New Roman,Gras"FSGT Ile de France &amp;C&amp;"Times New Roman,Gras"&amp;14CHALLENGE GUIMIER JEUNES </oddHeader>
    <oddFooter>&amp;CPage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D58"/>
  <sheetViews>
    <sheetView showZeros="0" zoomScale="75" zoomScaleNormal="75" workbookViewId="0" topLeftCell="A28">
      <selection activeCell="G58" sqref="G58"/>
    </sheetView>
  </sheetViews>
  <sheetFormatPr defaultColWidth="11.00390625" defaultRowHeight="15.75"/>
  <cols>
    <col min="1" max="1" width="8.875" style="136" customWidth="1"/>
    <col min="2" max="2" width="11.50390625" style="136" bestFit="1" customWidth="1"/>
    <col min="3" max="3" width="17.00390625" style="135" customWidth="1"/>
    <col min="4" max="4" width="17.00390625" style="136" customWidth="1"/>
    <col min="5" max="5" width="10.375" style="248" customWidth="1"/>
    <col min="6" max="6" width="11.25390625" style="136" customWidth="1"/>
    <col min="7" max="7" width="12.125" style="136" customWidth="1"/>
    <col min="8" max="8" width="12.25390625" style="135" bestFit="1" customWidth="1"/>
    <col min="9" max="9" width="8.375" style="135" customWidth="1"/>
    <col min="10" max="10" width="6.875" style="135" customWidth="1"/>
    <col min="11" max="11" width="6.75390625" style="135" customWidth="1"/>
    <col min="12" max="12" width="8.00390625" style="135" bestFit="1" customWidth="1"/>
    <col min="13" max="13" width="8.375" style="135" bestFit="1" customWidth="1"/>
    <col min="14" max="14" width="6.875" style="135" bestFit="1" customWidth="1"/>
    <col min="15" max="15" width="7.375" style="135" customWidth="1"/>
    <col min="16" max="16" width="8.875" style="135" customWidth="1"/>
    <col min="17" max="17" width="6.625" style="135" customWidth="1"/>
    <col min="18" max="18" width="8.00390625" style="135" bestFit="1" customWidth="1"/>
    <col min="19" max="19" width="6.25390625" style="135" bestFit="1" customWidth="1"/>
    <col min="20" max="20" width="6.50390625" style="135" bestFit="1" customWidth="1"/>
    <col min="21" max="21" width="9.75390625" style="135" bestFit="1" customWidth="1"/>
    <col min="22" max="22" width="7.875" style="135" bestFit="1" customWidth="1"/>
    <col min="23" max="23" width="6.75390625" style="135" customWidth="1"/>
    <col min="24" max="24" width="6.00390625" style="135" customWidth="1"/>
    <col min="25" max="25" width="8.50390625" style="135" customWidth="1"/>
    <col min="26" max="26" width="8.125" style="135" customWidth="1"/>
    <col min="27" max="27" width="5.375" style="135" bestFit="1" customWidth="1"/>
    <col min="28" max="16384" width="11.00390625" style="135" customWidth="1"/>
  </cols>
  <sheetData>
    <row r="1" spans="1:27" ht="16.5" thickBot="1">
      <c r="A1" s="146" t="s">
        <v>379</v>
      </c>
      <c r="B1" s="300" t="s">
        <v>380</v>
      </c>
      <c r="C1" s="146" t="s">
        <v>381</v>
      </c>
      <c r="D1" s="146" t="s">
        <v>382</v>
      </c>
      <c r="E1" s="245" t="s">
        <v>61</v>
      </c>
      <c r="F1" s="146" t="s">
        <v>383</v>
      </c>
      <c r="G1" s="147" t="s">
        <v>384</v>
      </c>
      <c r="I1" s="219" t="str">
        <f>'[1]Points T1 J2'!C3</f>
        <v>ABDO</v>
      </c>
      <c r="J1" s="219" t="str">
        <f>'[1]Points T1 J2'!D3</f>
        <v>ACB</v>
      </c>
      <c r="K1" s="219" t="s">
        <v>241</v>
      </c>
      <c r="L1" s="219" t="str">
        <f>'[1]Points T1 J2'!E3</f>
        <v>ASGB</v>
      </c>
      <c r="M1" s="219" t="str">
        <f>'[1]Points T1 J2'!F3</f>
        <v>BMSA</v>
      </c>
      <c r="N1" s="219" t="str">
        <f>'[1]Points T1 J2'!G3</f>
        <v>CAR</v>
      </c>
      <c r="O1" s="219" t="s">
        <v>147</v>
      </c>
      <c r="P1" s="219" t="str">
        <f>'[1]Points T1 J2'!I3</f>
        <v>COMA</v>
      </c>
      <c r="Q1" s="219" t="str">
        <f>'[1]Points T1 J2'!J3</f>
        <v>CSB</v>
      </c>
      <c r="R1" s="219" t="str">
        <f>'[1]Points T1 J2'!L3</f>
        <v>NLSA</v>
      </c>
      <c r="S1" s="219" t="str">
        <f>'[1]Points T1 J2'!M3</f>
        <v>ESS</v>
      </c>
      <c r="T1" s="219" t="str">
        <f>'[1]Points T1 J2'!N3</f>
        <v>ESV</v>
      </c>
      <c r="U1" s="219" t="str">
        <f>'[1]Points T1 J2'!O3</f>
        <v>ESC XV</v>
      </c>
      <c r="V1" s="219" t="str">
        <f>'[1]Points T1 J2'!P3</f>
        <v>SDUS</v>
      </c>
      <c r="W1" s="219" t="str">
        <f>'[1]Points T1 J2'!Q3</f>
        <v>TAC</v>
      </c>
      <c r="X1" s="219" t="str">
        <f>'[1]Points T1 J2'!R3</f>
        <v>USI</v>
      </c>
      <c r="Y1" s="219" t="str">
        <f>'[1]Points T1 J2'!S3</f>
        <v>USMA</v>
      </c>
      <c r="Z1" s="219" t="str">
        <f>'[1]Points T1 J2'!T3</f>
        <v>USOB</v>
      </c>
      <c r="AA1" s="303" t="str">
        <f>'[1]Points T1 J2'!U3</f>
        <v>VMA</v>
      </c>
    </row>
    <row r="2" spans="1:30" ht="15.75">
      <c r="A2" s="137" t="s">
        <v>378</v>
      </c>
      <c r="B2" s="301" t="s">
        <v>491</v>
      </c>
      <c r="C2" s="141" t="s">
        <v>121</v>
      </c>
      <c r="D2" s="140" t="s">
        <v>58</v>
      </c>
      <c r="E2" s="247">
        <v>363</v>
      </c>
      <c r="F2" s="137">
        <v>1</v>
      </c>
      <c r="G2" s="144">
        <v>25</v>
      </c>
      <c r="H2" s="142"/>
      <c r="I2" s="148">
        <f>IF($D2&lt;&gt;($I$1),"",$G2)</f>
      </c>
      <c r="J2" s="148">
        <f>IF($D2&lt;&gt;($J$1),"",$G2)</f>
      </c>
      <c r="K2" s="148">
        <f>IF($D2&lt;&gt;($K$1),"",$G2)</f>
      </c>
      <c r="L2" s="148">
        <f>IF($D2&lt;&gt;($L$1),"",$G2)</f>
      </c>
      <c r="M2" s="148">
        <f>IF($D2&lt;&gt;($M$1),"",$G2)</f>
      </c>
      <c r="N2" s="148">
        <f>IF($D2&lt;&gt;($N$1),"",$G2)</f>
      </c>
      <c r="O2" s="148">
        <f>IF($D2&lt;&gt;($O$1),"",$G2)</f>
      </c>
      <c r="P2" s="148">
        <f>IF($D2&lt;&gt;($P$1),"",$G2)</f>
      </c>
      <c r="Q2" s="148">
        <f>IF($D2&lt;&gt;($Q$1),"",$G2)</f>
      </c>
      <c r="R2" s="148">
        <f>IF($D2&lt;&gt;($R$1),"",$G2)</f>
      </c>
      <c r="S2" s="148">
        <f>IF($D2&lt;&gt;($S$1),"",$G2)</f>
      </c>
      <c r="T2" s="148">
        <f>IF($D2&lt;&gt;($T$1),"",$G2)</f>
        <v>25</v>
      </c>
      <c r="U2" s="148">
        <f>IF($D2&lt;&gt;($U$1),"",$G2)</f>
      </c>
      <c r="V2" s="148">
        <f>IF($D2&lt;&gt;($V$1),"",$G2)</f>
      </c>
      <c r="W2" s="148">
        <f>IF($D2&lt;&gt;($W$1),"",$G2)</f>
      </c>
      <c r="X2" s="148">
        <f>IF($D2&lt;&gt;($X$1),"",$G2)</f>
      </c>
      <c r="Y2" s="148">
        <f>IF($D2&lt;&gt;($Y$1),"",$G2)</f>
      </c>
      <c r="Z2" s="148">
        <f>IF($D2&lt;&gt;($Z$1),"",$G2)</f>
      </c>
      <c r="AA2" s="148">
        <f>IF($D2&lt;&gt;($AA$1),"",$G2)</f>
      </c>
      <c r="AB2" s="142"/>
      <c r="AC2" s="142"/>
      <c r="AD2" s="142"/>
    </row>
    <row r="3" spans="1:27" ht="15.75">
      <c r="A3" s="137" t="s">
        <v>378</v>
      </c>
      <c r="B3" s="301" t="s">
        <v>491</v>
      </c>
      <c r="C3" s="141" t="s">
        <v>88</v>
      </c>
      <c r="D3" s="140" t="s">
        <v>67</v>
      </c>
      <c r="E3" s="247">
        <v>365</v>
      </c>
      <c r="F3" s="137">
        <v>2</v>
      </c>
      <c r="G3" s="144">
        <v>24</v>
      </c>
      <c r="H3" s="138"/>
      <c r="I3" s="148">
        <f aca="true" t="shared" si="0" ref="I3:I52">IF($D3&lt;&gt;($I$1),"",$G3)</f>
      </c>
      <c r="J3" s="148">
        <f aca="true" t="shared" si="1" ref="J3:J52">IF($D3&lt;&gt;($J$1),"",$G3)</f>
      </c>
      <c r="K3" s="148">
        <f aca="true" t="shared" si="2" ref="K3:K52">IF($D3&lt;&gt;($K$1),"",$G3)</f>
      </c>
      <c r="L3" s="148">
        <f aca="true" t="shared" si="3" ref="L3:L52">IF($D3&lt;&gt;($L$1),"",$G3)</f>
      </c>
      <c r="M3" s="148">
        <f aca="true" t="shared" si="4" ref="M3:M52">IF($D3&lt;&gt;($M$1),"",$G3)</f>
      </c>
      <c r="N3" s="148">
        <f aca="true" t="shared" si="5" ref="N3:N52">IF($D3&lt;&gt;($N$1),"",$G3)</f>
      </c>
      <c r="O3" s="148">
        <f aca="true" t="shared" si="6" ref="O3:O52">IF($D3&lt;&gt;($O$1),"",$G3)</f>
      </c>
      <c r="P3" s="148">
        <f aca="true" t="shared" si="7" ref="P3:P52">IF($D3&lt;&gt;($P$1),"",$G3)</f>
      </c>
      <c r="Q3" s="148">
        <f aca="true" t="shared" si="8" ref="Q3:Q52">IF($D3&lt;&gt;($Q$1),"",$G3)</f>
      </c>
      <c r="R3" s="148">
        <f aca="true" t="shared" si="9" ref="R3:R52">IF($D3&lt;&gt;($R$1),"",$G3)</f>
        <v>24</v>
      </c>
      <c r="S3" s="148">
        <f aca="true" t="shared" si="10" ref="S3:S52">IF($D3&lt;&gt;($S$1),"",$G3)</f>
      </c>
      <c r="T3" s="148">
        <f aca="true" t="shared" si="11" ref="T3:T52">IF($D3&lt;&gt;($T$1),"",$G3)</f>
      </c>
      <c r="U3" s="148">
        <f aca="true" t="shared" si="12" ref="U3:U52">IF($D3&lt;&gt;($U$1),"",$G3)</f>
      </c>
      <c r="V3" s="148">
        <f aca="true" t="shared" si="13" ref="V3:V52">IF($D3&lt;&gt;($V$1),"",$G3)</f>
      </c>
      <c r="W3" s="148">
        <f aca="true" t="shared" si="14" ref="W3:W52">IF($D3&lt;&gt;($W$1),"",$G3)</f>
      </c>
      <c r="X3" s="148">
        <f aca="true" t="shared" si="15" ref="X3:X52">IF($D3&lt;&gt;($X$1),"",$G3)</f>
      </c>
      <c r="Y3" s="148">
        <f aca="true" t="shared" si="16" ref="Y3:Y52">IF($D3&lt;&gt;($Y$1),"",$G3)</f>
      </c>
      <c r="Z3" s="148">
        <f aca="true" t="shared" si="17" ref="Z3:Z52">IF($D3&lt;&gt;($Z$1),"",$G3)</f>
      </c>
      <c r="AA3" s="148">
        <f aca="true" t="shared" si="18" ref="AA3:AA52">IF($D3&lt;&gt;($AA$1),"",$G3)</f>
      </c>
    </row>
    <row r="4" spans="1:27" ht="15.75">
      <c r="A4" s="137" t="s">
        <v>378</v>
      </c>
      <c r="B4" s="301" t="s">
        <v>491</v>
      </c>
      <c r="C4" s="141" t="s">
        <v>150</v>
      </c>
      <c r="D4" s="140" t="s">
        <v>44</v>
      </c>
      <c r="E4" s="247">
        <v>366</v>
      </c>
      <c r="F4" s="137">
        <v>3</v>
      </c>
      <c r="G4" s="144">
        <v>23</v>
      </c>
      <c r="H4" s="142"/>
      <c r="I4" s="148">
        <f t="shared" si="0"/>
      </c>
      <c r="J4" s="148">
        <f t="shared" si="1"/>
      </c>
      <c r="K4" s="148">
        <f t="shared" si="2"/>
      </c>
      <c r="L4" s="148">
        <f t="shared" si="3"/>
      </c>
      <c r="M4" s="148">
        <f t="shared" si="4"/>
      </c>
      <c r="N4" s="148">
        <f t="shared" si="5"/>
      </c>
      <c r="O4" s="148">
        <f t="shared" si="6"/>
      </c>
      <c r="P4" s="148">
        <f t="shared" si="7"/>
      </c>
      <c r="Q4" s="148">
        <f t="shared" si="8"/>
      </c>
      <c r="R4" s="148">
        <f t="shared" si="9"/>
      </c>
      <c r="S4" s="148">
        <f t="shared" si="10"/>
      </c>
      <c r="T4" s="148">
        <f t="shared" si="11"/>
      </c>
      <c r="U4" s="148">
        <f t="shared" si="12"/>
      </c>
      <c r="V4" s="148">
        <f t="shared" si="13"/>
      </c>
      <c r="W4" s="148">
        <f t="shared" si="14"/>
        <v>23</v>
      </c>
      <c r="X4" s="148">
        <f t="shared" si="15"/>
      </c>
      <c r="Y4" s="148">
        <f t="shared" si="16"/>
      </c>
      <c r="Z4" s="148">
        <f t="shared" si="17"/>
      </c>
      <c r="AA4" s="148">
        <f t="shared" si="18"/>
      </c>
    </row>
    <row r="5" spans="1:27" ht="15.75">
      <c r="A5" s="137" t="s">
        <v>378</v>
      </c>
      <c r="B5" s="301" t="s">
        <v>491</v>
      </c>
      <c r="C5" s="138" t="s">
        <v>120</v>
      </c>
      <c r="D5" s="137" t="s">
        <v>42</v>
      </c>
      <c r="E5" s="246">
        <v>372</v>
      </c>
      <c r="F5" s="137">
        <v>4</v>
      </c>
      <c r="G5" s="144">
        <v>22</v>
      </c>
      <c r="I5" s="148">
        <f t="shared" si="0"/>
      </c>
      <c r="J5" s="148">
        <f t="shared" si="1"/>
      </c>
      <c r="K5" s="148">
        <f t="shared" si="2"/>
      </c>
      <c r="L5" s="148">
        <f t="shared" si="3"/>
      </c>
      <c r="M5" s="148">
        <f t="shared" si="4"/>
      </c>
      <c r="N5" s="148">
        <f t="shared" si="5"/>
      </c>
      <c r="O5" s="148">
        <f t="shared" si="6"/>
      </c>
      <c r="P5" s="148">
        <f t="shared" si="7"/>
      </c>
      <c r="Q5" s="148">
        <f t="shared" si="8"/>
      </c>
      <c r="R5" s="148">
        <f t="shared" si="9"/>
      </c>
      <c r="S5" s="148">
        <f t="shared" si="10"/>
      </c>
      <c r="T5" s="148">
        <f t="shared" si="11"/>
      </c>
      <c r="U5" s="148">
        <f t="shared" si="12"/>
      </c>
      <c r="V5" s="148">
        <f t="shared" si="13"/>
      </c>
      <c r="W5" s="148">
        <f t="shared" si="14"/>
      </c>
      <c r="X5" s="148">
        <f t="shared" si="15"/>
      </c>
      <c r="Y5" s="148">
        <f t="shared" si="16"/>
        <v>22</v>
      </c>
      <c r="Z5" s="148">
        <f t="shared" si="17"/>
      </c>
      <c r="AA5" s="148">
        <f t="shared" si="18"/>
      </c>
    </row>
    <row r="6" spans="1:30" ht="15.75">
      <c r="A6" s="137" t="s">
        <v>378</v>
      </c>
      <c r="B6" s="301" t="s">
        <v>491</v>
      </c>
      <c r="C6" s="141" t="s">
        <v>121</v>
      </c>
      <c r="D6" s="140" t="s">
        <v>58</v>
      </c>
      <c r="E6" s="247">
        <v>373</v>
      </c>
      <c r="F6" s="137">
        <v>5</v>
      </c>
      <c r="G6" s="144">
        <v>21</v>
      </c>
      <c r="H6" s="142"/>
      <c r="I6" s="148">
        <f t="shared" si="0"/>
      </c>
      <c r="J6" s="148">
        <f t="shared" si="1"/>
      </c>
      <c r="K6" s="148">
        <f t="shared" si="2"/>
      </c>
      <c r="L6" s="148">
        <f t="shared" si="3"/>
      </c>
      <c r="M6" s="148">
        <f t="shared" si="4"/>
      </c>
      <c r="N6" s="148">
        <f t="shared" si="5"/>
      </c>
      <c r="O6" s="148">
        <f t="shared" si="6"/>
      </c>
      <c r="P6" s="148">
        <f t="shared" si="7"/>
      </c>
      <c r="Q6" s="148">
        <f t="shared" si="8"/>
      </c>
      <c r="R6" s="148">
        <f t="shared" si="9"/>
      </c>
      <c r="S6" s="148">
        <f t="shared" si="10"/>
      </c>
      <c r="T6" s="148">
        <f t="shared" si="11"/>
        <v>21</v>
      </c>
      <c r="U6" s="148">
        <f t="shared" si="12"/>
      </c>
      <c r="V6" s="148">
        <f t="shared" si="13"/>
      </c>
      <c r="W6" s="148">
        <f t="shared" si="14"/>
      </c>
      <c r="X6" s="148">
        <f t="shared" si="15"/>
      </c>
      <c r="Y6" s="148">
        <f t="shared" si="16"/>
      </c>
      <c r="Z6" s="148">
        <f t="shared" si="17"/>
      </c>
      <c r="AA6" s="148">
        <f t="shared" si="18"/>
      </c>
      <c r="AB6" s="142"/>
      <c r="AC6" s="142"/>
      <c r="AD6" s="142"/>
    </row>
    <row r="7" spans="1:27" ht="15.75">
      <c r="A7" s="137" t="s">
        <v>378</v>
      </c>
      <c r="B7" s="301" t="s">
        <v>491</v>
      </c>
      <c r="C7" s="138" t="s">
        <v>88</v>
      </c>
      <c r="D7" s="137" t="s">
        <v>67</v>
      </c>
      <c r="E7" s="246">
        <v>376</v>
      </c>
      <c r="F7" s="137">
        <v>6</v>
      </c>
      <c r="G7" s="144">
        <v>20</v>
      </c>
      <c r="I7" s="148">
        <f t="shared" si="0"/>
      </c>
      <c r="J7" s="148">
        <f t="shared" si="1"/>
      </c>
      <c r="K7" s="148">
        <f t="shared" si="2"/>
      </c>
      <c r="L7" s="148">
        <f t="shared" si="3"/>
      </c>
      <c r="M7" s="148">
        <f t="shared" si="4"/>
      </c>
      <c r="N7" s="148">
        <f t="shared" si="5"/>
      </c>
      <c r="O7" s="148">
        <f t="shared" si="6"/>
      </c>
      <c r="P7" s="148">
        <f t="shared" si="7"/>
      </c>
      <c r="Q7" s="148">
        <f t="shared" si="8"/>
      </c>
      <c r="R7" s="148">
        <f t="shared" si="9"/>
        <v>20</v>
      </c>
      <c r="S7" s="148">
        <f t="shared" si="10"/>
      </c>
      <c r="T7" s="148">
        <f t="shared" si="11"/>
      </c>
      <c r="U7" s="148">
        <f t="shared" si="12"/>
      </c>
      <c r="V7" s="148">
        <f t="shared" si="13"/>
      </c>
      <c r="W7" s="148">
        <f t="shared" si="14"/>
      </c>
      <c r="X7" s="148">
        <f t="shared" si="15"/>
      </c>
      <c r="Y7" s="148">
        <f t="shared" si="16"/>
      </c>
      <c r="Z7" s="148">
        <f t="shared" si="17"/>
      </c>
      <c r="AA7" s="148">
        <f t="shared" si="18"/>
      </c>
    </row>
    <row r="8" spans="1:30" ht="15.75">
      <c r="A8" s="137" t="s">
        <v>378</v>
      </c>
      <c r="B8" s="301" t="s">
        <v>491</v>
      </c>
      <c r="C8" s="141" t="s">
        <v>151</v>
      </c>
      <c r="D8" s="140" t="s">
        <v>43</v>
      </c>
      <c r="E8" s="247">
        <v>376</v>
      </c>
      <c r="F8" s="137">
        <v>7</v>
      </c>
      <c r="G8" s="144">
        <v>20</v>
      </c>
      <c r="H8" s="142"/>
      <c r="I8" s="148">
        <f t="shared" si="0"/>
      </c>
      <c r="J8" s="148">
        <f t="shared" si="1"/>
      </c>
      <c r="K8" s="148">
        <f t="shared" si="2"/>
      </c>
      <c r="L8" s="148">
        <f t="shared" si="3"/>
      </c>
      <c r="M8" s="148">
        <f t="shared" si="4"/>
      </c>
      <c r="N8" s="148">
        <f t="shared" si="5"/>
      </c>
      <c r="O8" s="148">
        <f t="shared" si="6"/>
      </c>
      <c r="P8" s="148">
        <f t="shared" si="7"/>
      </c>
      <c r="Q8" s="148">
        <f t="shared" si="8"/>
        <v>20</v>
      </c>
      <c r="R8" s="148">
        <f t="shared" si="9"/>
      </c>
      <c r="S8" s="148">
        <f t="shared" si="10"/>
      </c>
      <c r="T8" s="148">
        <f t="shared" si="11"/>
      </c>
      <c r="U8" s="148">
        <f t="shared" si="12"/>
      </c>
      <c r="V8" s="148">
        <f t="shared" si="13"/>
      </c>
      <c r="W8" s="148">
        <f t="shared" si="14"/>
      </c>
      <c r="X8" s="148">
        <f t="shared" si="15"/>
      </c>
      <c r="Y8" s="148">
        <f t="shared" si="16"/>
      </c>
      <c r="Z8" s="148">
        <f t="shared" si="17"/>
      </c>
      <c r="AA8" s="148">
        <f t="shared" si="18"/>
      </c>
      <c r="AB8" s="142"/>
      <c r="AC8" s="142"/>
      <c r="AD8" s="142"/>
    </row>
    <row r="9" spans="1:30" ht="15.75">
      <c r="A9" s="137" t="s">
        <v>378</v>
      </c>
      <c r="B9" s="301" t="s">
        <v>491</v>
      </c>
      <c r="C9" s="138" t="s">
        <v>120</v>
      </c>
      <c r="D9" s="137" t="s">
        <v>42</v>
      </c>
      <c r="E9" s="246">
        <v>377</v>
      </c>
      <c r="F9" s="137">
        <v>8</v>
      </c>
      <c r="G9" s="144">
        <v>18</v>
      </c>
      <c r="I9" s="148">
        <f t="shared" si="0"/>
      </c>
      <c r="J9" s="148">
        <f t="shared" si="1"/>
      </c>
      <c r="K9" s="148">
        <f t="shared" si="2"/>
      </c>
      <c r="L9" s="148">
        <f t="shared" si="3"/>
      </c>
      <c r="M9" s="148">
        <f t="shared" si="4"/>
      </c>
      <c r="N9" s="148">
        <f t="shared" si="5"/>
      </c>
      <c r="O9" s="148">
        <f t="shared" si="6"/>
      </c>
      <c r="P9" s="148">
        <f t="shared" si="7"/>
      </c>
      <c r="Q9" s="148">
        <f t="shared" si="8"/>
      </c>
      <c r="R9" s="148">
        <f t="shared" si="9"/>
      </c>
      <c r="S9" s="148">
        <f t="shared" si="10"/>
      </c>
      <c r="T9" s="148">
        <f t="shared" si="11"/>
      </c>
      <c r="U9" s="148">
        <f t="shared" si="12"/>
      </c>
      <c r="V9" s="148">
        <f t="shared" si="13"/>
      </c>
      <c r="W9" s="148">
        <f t="shared" si="14"/>
      </c>
      <c r="X9" s="148">
        <f t="shared" si="15"/>
      </c>
      <c r="Y9" s="148">
        <f t="shared" si="16"/>
        <v>18</v>
      </c>
      <c r="Z9" s="148">
        <f t="shared" si="17"/>
      </c>
      <c r="AA9" s="148">
        <f t="shared" si="18"/>
      </c>
      <c r="AB9" s="142"/>
      <c r="AC9" s="142"/>
      <c r="AD9" s="142"/>
    </row>
    <row r="10" spans="1:27" s="142" customFormat="1" ht="15.75">
      <c r="A10" s="137" t="s">
        <v>378</v>
      </c>
      <c r="B10" s="301" t="s">
        <v>491</v>
      </c>
      <c r="C10" s="141" t="s">
        <v>110</v>
      </c>
      <c r="D10" s="140" t="s">
        <v>69</v>
      </c>
      <c r="E10" s="247">
        <v>380</v>
      </c>
      <c r="F10" s="137">
        <v>9</v>
      </c>
      <c r="G10" s="144">
        <v>17</v>
      </c>
      <c r="I10" s="148">
        <f t="shared" si="0"/>
      </c>
      <c r="J10" s="148">
        <f t="shared" si="1"/>
      </c>
      <c r="K10" s="148">
        <f t="shared" si="2"/>
      </c>
      <c r="L10" s="148">
        <f t="shared" si="3"/>
        <v>17</v>
      </c>
      <c r="M10" s="148">
        <f t="shared" si="4"/>
      </c>
      <c r="N10" s="148">
        <f t="shared" si="5"/>
      </c>
      <c r="O10" s="148">
        <f t="shared" si="6"/>
      </c>
      <c r="P10" s="148">
        <f t="shared" si="7"/>
      </c>
      <c r="Q10" s="148">
        <f t="shared" si="8"/>
      </c>
      <c r="R10" s="148">
        <f t="shared" si="9"/>
      </c>
      <c r="S10" s="148">
        <f t="shared" si="10"/>
      </c>
      <c r="T10" s="148">
        <f t="shared" si="11"/>
      </c>
      <c r="U10" s="148">
        <f t="shared" si="12"/>
      </c>
      <c r="V10" s="148">
        <f t="shared" si="13"/>
      </c>
      <c r="W10" s="148">
        <f t="shared" si="14"/>
      </c>
      <c r="X10" s="148">
        <f t="shared" si="15"/>
      </c>
      <c r="Y10" s="148">
        <f t="shared" si="16"/>
      </c>
      <c r="Z10" s="148">
        <f t="shared" si="17"/>
      </c>
      <c r="AA10" s="148">
        <f t="shared" si="18"/>
      </c>
    </row>
    <row r="11" spans="1:27" s="142" customFormat="1" ht="15.75">
      <c r="A11" s="137" t="s">
        <v>378</v>
      </c>
      <c r="B11" s="301" t="s">
        <v>491</v>
      </c>
      <c r="C11" s="138" t="s">
        <v>87</v>
      </c>
      <c r="D11" s="137" t="s">
        <v>41</v>
      </c>
      <c r="E11" s="246">
        <v>381</v>
      </c>
      <c r="F11" s="137">
        <v>10</v>
      </c>
      <c r="G11" s="144">
        <v>16</v>
      </c>
      <c r="H11" s="135"/>
      <c r="I11" s="148">
        <f t="shared" si="0"/>
      </c>
      <c r="J11" s="148">
        <f t="shared" si="1"/>
      </c>
      <c r="K11" s="148">
        <f t="shared" si="2"/>
      </c>
      <c r="L11" s="148">
        <f t="shared" si="3"/>
      </c>
      <c r="M11" s="148">
        <f t="shared" si="4"/>
      </c>
      <c r="N11" s="148">
        <f t="shared" si="5"/>
      </c>
      <c r="O11" s="148">
        <f t="shared" si="6"/>
      </c>
      <c r="P11" s="148">
        <f t="shared" si="7"/>
      </c>
      <c r="Q11" s="148">
        <f t="shared" si="8"/>
      </c>
      <c r="R11" s="148">
        <f t="shared" si="9"/>
      </c>
      <c r="S11" s="148">
        <f t="shared" si="10"/>
      </c>
      <c r="T11" s="148">
        <f t="shared" si="11"/>
      </c>
      <c r="U11" s="148">
        <f t="shared" si="12"/>
      </c>
      <c r="V11" s="148">
        <f t="shared" si="13"/>
        <v>16</v>
      </c>
      <c r="W11" s="148">
        <f t="shared" si="14"/>
      </c>
      <c r="X11" s="148">
        <f t="shared" si="15"/>
      </c>
      <c r="Y11" s="148">
        <f t="shared" si="16"/>
      </c>
      <c r="Z11" s="148">
        <f t="shared" si="17"/>
      </c>
      <c r="AA11" s="148">
        <f t="shared" si="18"/>
      </c>
    </row>
    <row r="12" spans="1:27" s="142" customFormat="1" ht="15.75">
      <c r="A12" s="137" t="s">
        <v>378</v>
      </c>
      <c r="B12" s="301" t="s">
        <v>491</v>
      </c>
      <c r="C12" s="138" t="s">
        <v>150</v>
      </c>
      <c r="D12" s="137" t="s">
        <v>44</v>
      </c>
      <c r="E12" s="246">
        <v>381</v>
      </c>
      <c r="F12" s="137">
        <v>11</v>
      </c>
      <c r="G12" s="144">
        <v>16</v>
      </c>
      <c r="H12" s="135"/>
      <c r="I12" s="148">
        <f t="shared" si="0"/>
      </c>
      <c r="J12" s="148">
        <f t="shared" si="1"/>
      </c>
      <c r="K12" s="148">
        <f t="shared" si="2"/>
      </c>
      <c r="L12" s="148">
        <f t="shared" si="3"/>
      </c>
      <c r="M12" s="148">
        <f t="shared" si="4"/>
      </c>
      <c r="N12" s="148">
        <f t="shared" si="5"/>
      </c>
      <c r="O12" s="148">
        <f t="shared" si="6"/>
      </c>
      <c r="P12" s="148">
        <f t="shared" si="7"/>
      </c>
      <c r="Q12" s="148">
        <f t="shared" si="8"/>
      </c>
      <c r="R12" s="148">
        <f t="shared" si="9"/>
      </c>
      <c r="S12" s="148">
        <f t="shared" si="10"/>
      </c>
      <c r="T12" s="148">
        <f t="shared" si="11"/>
      </c>
      <c r="U12" s="148">
        <f t="shared" si="12"/>
      </c>
      <c r="V12" s="148">
        <f t="shared" si="13"/>
      </c>
      <c r="W12" s="148">
        <f t="shared" si="14"/>
        <v>16</v>
      </c>
      <c r="X12" s="148">
        <f t="shared" si="15"/>
      </c>
      <c r="Y12" s="148">
        <f t="shared" si="16"/>
      </c>
      <c r="Z12" s="148">
        <f t="shared" si="17"/>
      </c>
      <c r="AA12" s="148">
        <f t="shared" si="18"/>
      </c>
    </row>
    <row r="13" spans="1:30" s="142" customFormat="1" ht="15.75">
      <c r="A13" s="137" t="s">
        <v>378</v>
      </c>
      <c r="B13" s="301" t="s">
        <v>491</v>
      </c>
      <c r="C13" s="141" t="s">
        <v>88</v>
      </c>
      <c r="D13" s="136" t="s">
        <v>67</v>
      </c>
      <c r="E13" s="247">
        <v>391</v>
      </c>
      <c r="F13" s="137">
        <v>12</v>
      </c>
      <c r="G13" s="144">
        <v>14</v>
      </c>
      <c r="I13" s="148">
        <f t="shared" si="0"/>
      </c>
      <c r="J13" s="148">
        <f t="shared" si="1"/>
      </c>
      <c r="K13" s="148">
        <f t="shared" si="2"/>
      </c>
      <c r="L13" s="148">
        <f t="shared" si="3"/>
      </c>
      <c r="M13" s="148">
        <f t="shared" si="4"/>
      </c>
      <c r="N13" s="148">
        <f t="shared" si="5"/>
      </c>
      <c r="O13" s="148">
        <f t="shared" si="6"/>
      </c>
      <c r="P13" s="148">
        <f t="shared" si="7"/>
      </c>
      <c r="Q13" s="148">
        <f t="shared" si="8"/>
      </c>
      <c r="R13" s="148">
        <f t="shared" si="9"/>
        <v>14</v>
      </c>
      <c r="S13" s="148">
        <f t="shared" si="10"/>
      </c>
      <c r="T13" s="148">
        <f t="shared" si="11"/>
      </c>
      <c r="U13" s="148">
        <f t="shared" si="12"/>
      </c>
      <c r="V13" s="148">
        <f t="shared" si="13"/>
      </c>
      <c r="W13" s="148">
        <f t="shared" si="14"/>
      </c>
      <c r="X13" s="148">
        <f t="shared" si="15"/>
      </c>
      <c r="Y13" s="148">
        <f t="shared" si="16"/>
      </c>
      <c r="Z13" s="148">
        <f t="shared" si="17"/>
      </c>
      <c r="AA13" s="148">
        <f t="shared" si="18"/>
      </c>
      <c r="AB13" s="135"/>
      <c r="AC13" s="135"/>
      <c r="AD13" s="135"/>
    </row>
    <row r="14" spans="1:30" s="142" customFormat="1" ht="15.75">
      <c r="A14" s="137" t="s">
        <v>378</v>
      </c>
      <c r="B14" s="301" t="s">
        <v>491</v>
      </c>
      <c r="C14" s="138" t="s">
        <v>120</v>
      </c>
      <c r="D14" s="137" t="s">
        <v>42</v>
      </c>
      <c r="E14" s="246">
        <v>400</v>
      </c>
      <c r="F14" s="137">
        <v>13</v>
      </c>
      <c r="G14" s="144">
        <v>13</v>
      </c>
      <c r="H14" s="135"/>
      <c r="I14" s="148">
        <f t="shared" si="0"/>
      </c>
      <c r="J14" s="148">
        <f t="shared" si="1"/>
      </c>
      <c r="K14" s="148">
        <f t="shared" si="2"/>
      </c>
      <c r="L14" s="148">
        <f t="shared" si="3"/>
      </c>
      <c r="M14" s="148">
        <f t="shared" si="4"/>
      </c>
      <c r="N14" s="148">
        <f t="shared" si="5"/>
      </c>
      <c r="O14" s="148">
        <f t="shared" si="6"/>
      </c>
      <c r="P14" s="148">
        <f t="shared" si="7"/>
      </c>
      <c r="Q14" s="148">
        <f t="shared" si="8"/>
      </c>
      <c r="R14" s="148">
        <f t="shared" si="9"/>
      </c>
      <c r="S14" s="148">
        <f t="shared" si="10"/>
      </c>
      <c r="T14" s="148">
        <f t="shared" si="11"/>
      </c>
      <c r="U14" s="148">
        <f t="shared" si="12"/>
      </c>
      <c r="V14" s="148">
        <f t="shared" si="13"/>
      </c>
      <c r="W14" s="148">
        <f t="shared" si="14"/>
      </c>
      <c r="X14" s="148">
        <f t="shared" si="15"/>
      </c>
      <c r="Y14" s="148">
        <f t="shared" si="16"/>
        <v>13</v>
      </c>
      <c r="Z14" s="148">
        <f t="shared" si="17"/>
      </c>
      <c r="AA14" s="148">
        <f t="shared" si="18"/>
      </c>
      <c r="AB14" s="135"/>
      <c r="AC14" s="135"/>
      <c r="AD14" s="135"/>
    </row>
    <row r="15" spans="1:30" s="142" customFormat="1" ht="15.75">
      <c r="A15" s="137" t="s">
        <v>378</v>
      </c>
      <c r="B15" s="301" t="s">
        <v>491</v>
      </c>
      <c r="C15" s="141" t="s">
        <v>513</v>
      </c>
      <c r="D15" s="136" t="s">
        <v>241</v>
      </c>
      <c r="E15" s="247">
        <v>410</v>
      </c>
      <c r="F15" s="137">
        <v>14</v>
      </c>
      <c r="G15" s="144">
        <v>12</v>
      </c>
      <c r="I15" s="148">
        <f t="shared" si="0"/>
      </c>
      <c r="J15" s="148">
        <f t="shared" si="1"/>
      </c>
      <c r="K15" s="148">
        <f t="shared" si="2"/>
        <v>12</v>
      </c>
      <c r="L15" s="148">
        <f t="shared" si="3"/>
      </c>
      <c r="M15" s="148">
        <f t="shared" si="4"/>
      </c>
      <c r="N15" s="148">
        <f t="shared" si="5"/>
      </c>
      <c r="O15" s="148">
        <f t="shared" si="6"/>
      </c>
      <c r="P15" s="148">
        <f t="shared" si="7"/>
      </c>
      <c r="Q15" s="148">
        <f t="shared" si="8"/>
      </c>
      <c r="R15" s="148">
        <f t="shared" si="9"/>
      </c>
      <c r="S15" s="148">
        <f t="shared" si="10"/>
      </c>
      <c r="T15" s="148">
        <f t="shared" si="11"/>
      </c>
      <c r="U15" s="148">
        <f t="shared" si="12"/>
      </c>
      <c r="V15" s="148">
        <f t="shared" si="13"/>
      </c>
      <c r="W15" s="148">
        <f t="shared" si="14"/>
      </c>
      <c r="X15" s="148">
        <f t="shared" si="15"/>
      </c>
      <c r="Y15" s="148">
        <f t="shared" si="16"/>
      </c>
      <c r="Z15" s="148">
        <f t="shared" si="17"/>
      </c>
      <c r="AA15" s="148">
        <f t="shared" si="18"/>
      </c>
      <c r="AB15" s="135"/>
      <c r="AC15" s="135"/>
      <c r="AD15" s="135"/>
    </row>
    <row r="16" spans="1:30" s="142" customFormat="1" ht="15.75">
      <c r="A16" s="137" t="s">
        <v>378</v>
      </c>
      <c r="B16" s="301" t="s">
        <v>491</v>
      </c>
      <c r="C16" s="141" t="s">
        <v>513</v>
      </c>
      <c r="D16" s="136" t="s">
        <v>241</v>
      </c>
      <c r="E16" s="247">
        <v>414</v>
      </c>
      <c r="F16" s="137">
        <v>15</v>
      </c>
      <c r="G16" s="144">
        <v>11</v>
      </c>
      <c r="I16" s="148">
        <f t="shared" si="0"/>
      </c>
      <c r="J16" s="148">
        <f t="shared" si="1"/>
      </c>
      <c r="K16" s="148">
        <f t="shared" si="2"/>
        <v>11</v>
      </c>
      <c r="L16" s="148">
        <f t="shared" si="3"/>
      </c>
      <c r="M16" s="148">
        <f t="shared" si="4"/>
      </c>
      <c r="N16" s="148">
        <f t="shared" si="5"/>
      </c>
      <c r="O16" s="148">
        <f t="shared" si="6"/>
      </c>
      <c r="P16" s="148">
        <f t="shared" si="7"/>
      </c>
      <c r="Q16" s="148">
        <f t="shared" si="8"/>
      </c>
      <c r="R16" s="148">
        <f t="shared" si="9"/>
      </c>
      <c r="S16" s="148">
        <f t="shared" si="10"/>
      </c>
      <c r="T16" s="148">
        <f t="shared" si="11"/>
      </c>
      <c r="U16" s="148">
        <f t="shared" si="12"/>
      </c>
      <c r="V16" s="148">
        <f t="shared" si="13"/>
      </c>
      <c r="W16" s="148">
        <f t="shared" si="14"/>
      </c>
      <c r="X16" s="148">
        <f t="shared" si="15"/>
      </c>
      <c r="Y16" s="148">
        <f t="shared" si="16"/>
      </c>
      <c r="Z16" s="148">
        <f t="shared" si="17"/>
      </c>
      <c r="AA16" s="148">
        <f t="shared" si="18"/>
      </c>
      <c r="AB16" s="135"/>
      <c r="AC16" s="135"/>
      <c r="AD16" s="135"/>
    </row>
    <row r="17" spans="1:27" ht="15.75">
      <c r="A17" s="137" t="s">
        <v>378</v>
      </c>
      <c r="B17" s="301" t="s">
        <v>491</v>
      </c>
      <c r="C17" s="138" t="s">
        <v>110</v>
      </c>
      <c r="D17" s="137" t="s">
        <v>69</v>
      </c>
      <c r="E17" s="246">
        <v>415</v>
      </c>
      <c r="F17" s="137">
        <v>16</v>
      </c>
      <c r="G17" s="144">
        <v>10</v>
      </c>
      <c r="I17" s="148">
        <f t="shared" si="0"/>
      </c>
      <c r="J17" s="148">
        <f t="shared" si="1"/>
      </c>
      <c r="K17" s="148">
        <f t="shared" si="2"/>
      </c>
      <c r="L17" s="148">
        <f t="shared" si="3"/>
        <v>10</v>
      </c>
      <c r="M17" s="148">
        <f t="shared" si="4"/>
      </c>
      <c r="N17" s="148">
        <f t="shared" si="5"/>
      </c>
      <c r="O17" s="148">
        <f t="shared" si="6"/>
      </c>
      <c r="P17" s="148">
        <f t="shared" si="7"/>
      </c>
      <c r="Q17" s="148">
        <f t="shared" si="8"/>
      </c>
      <c r="R17" s="148">
        <f t="shared" si="9"/>
      </c>
      <c r="S17" s="148">
        <f t="shared" si="10"/>
      </c>
      <c r="T17" s="148">
        <f t="shared" si="11"/>
      </c>
      <c r="U17" s="148">
        <f t="shared" si="12"/>
      </c>
      <c r="V17" s="148">
        <f t="shared" si="13"/>
      </c>
      <c r="W17" s="148">
        <f t="shared" si="14"/>
      </c>
      <c r="X17" s="148">
        <f t="shared" si="15"/>
      </c>
      <c r="Y17" s="148">
        <f t="shared" si="16"/>
      </c>
      <c r="Z17" s="148">
        <f t="shared" si="17"/>
      </c>
      <c r="AA17" s="148">
        <f t="shared" si="18"/>
      </c>
    </row>
    <row r="18" spans="1:27" s="138" customFormat="1" ht="15.75">
      <c r="A18" s="137" t="s">
        <v>378</v>
      </c>
      <c r="B18" s="301" t="s">
        <v>491</v>
      </c>
      <c r="C18" s="138" t="s">
        <v>121</v>
      </c>
      <c r="D18" s="137" t="s">
        <v>58</v>
      </c>
      <c r="E18" s="246">
        <v>419</v>
      </c>
      <c r="F18" s="137">
        <v>17</v>
      </c>
      <c r="G18" s="144">
        <v>9</v>
      </c>
      <c r="I18" s="148">
        <f t="shared" si="0"/>
      </c>
      <c r="J18" s="148">
        <f t="shared" si="1"/>
      </c>
      <c r="K18" s="148">
        <f t="shared" si="2"/>
      </c>
      <c r="L18" s="148">
        <f t="shared" si="3"/>
      </c>
      <c r="M18" s="148">
        <f t="shared" si="4"/>
      </c>
      <c r="N18" s="148">
        <f t="shared" si="5"/>
      </c>
      <c r="O18" s="148">
        <f t="shared" si="6"/>
      </c>
      <c r="P18" s="148">
        <f t="shared" si="7"/>
      </c>
      <c r="Q18" s="148">
        <f t="shared" si="8"/>
      </c>
      <c r="R18" s="148">
        <f t="shared" si="9"/>
      </c>
      <c r="S18" s="148">
        <f t="shared" si="10"/>
      </c>
      <c r="T18" s="148">
        <f t="shared" si="11"/>
        <v>9</v>
      </c>
      <c r="U18" s="148">
        <f t="shared" si="12"/>
      </c>
      <c r="V18" s="148">
        <f t="shared" si="13"/>
      </c>
      <c r="W18" s="148">
        <f t="shared" si="14"/>
      </c>
      <c r="X18" s="148">
        <f t="shared" si="15"/>
      </c>
      <c r="Y18" s="148">
        <f t="shared" si="16"/>
      </c>
      <c r="Z18" s="148">
        <f t="shared" si="17"/>
      </c>
      <c r="AA18" s="148">
        <f t="shared" si="18"/>
      </c>
    </row>
    <row r="19" spans="1:30" s="138" customFormat="1" ht="16.5" thickBot="1">
      <c r="A19" s="137" t="s">
        <v>378</v>
      </c>
      <c r="B19" s="301" t="s">
        <v>491</v>
      </c>
      <c r="C19" s="138" t="s">
        <v>110</v>
      </c>
      <c r="D19" s="137" t="s">
        <v>69</v>
      </c>
      <c r="E19" s="246">
        <v>451</v>
      </c>
      <c r="F19" s="137">
        <v>18</v>
      </c>
      <c r="G19" s="144">
        <v>8</v>
      </c>
      <c r="I19" s="148">
        <f t="shared" si="0"/>
      </c>
      <c r="J19" s="148">
        <f t="shared" si="1"/>
      </c>
      <c r="K19" s="148">
        <f t="shared" si="2"/>
      </c>
      <c r="L19" s="148">
        <f t="shared" si="3"/>
        <v>8</v>
      </c>
      <c r="M19" s="148">
        <f t="shared" si="4"/>
      </c>
      <c r="N19" s="148">
        <f t="shared" si="5"/>
      </c>
      <c r="O19" s="148">
        <f t="shared" si="6"/>
      </c>
      <c r="P19" s="148">
        <f t="shared" si="7"/>
      </c>
      <c r="Q19" s="148">
        <f t="shared" si="8"/>
      </c>
      <c r="R19" s="148">
        <f t="shared" si="9"/>
      </c>
      <c r="S19" s="148">
        <f t="shared" si="10"/>
      </c>
      <c r="T19" s="148">
        <f t="shared" si="11"/>
      </c>
      <c r="U19" s="148">
        <f t="shared" si="12"/>
      </c>
      <c r="V19" s="148">
        <f t="shared" si="13"/>
      </c>
      <c r="W19" s="148">
        <f t="shared" si="14"/>
      </c>
      <c r="X19" s="148">
        <f t="shared" si="15"/>
      </c>
      <c r="Y19" s="148">
        <f t="shared" si="16"/>
      </c>
      <c r="Z19" s="148">
        <f t="shared" si="17"/>
      </c>
      <c r="AA19" s="148">
        <f t="shared" si="18"/>
      </c>
      <c r="AB19" s="135"/>
      <c r="AC19" s="135"/>
      <c r="AD19" s="135"/>
    </row>
    <row r="20" spans="1:27" ht="16.5" thickBot="1">
      <c r="A20" s="146"/>
      <c r="B20" s="300" t="s">
        <v>63</v>
      </c>
      <c r="C20" s="146" t="s">
        <v>65</v>
      </c>
      <c r="D20" s="146" t="s">
        <v>64</v>
      </c>
      <c r="E20" s="245" t="s">
        <v>61</v>
      </c>
      <c r="F20" s="146" t="s">
        <v>12</v>
      </c>
      <c r="G20" s="147" t="s">
        <v>62</v>
      </c>
      <c r="I20" s="148">
        <f t="shared" si="0"/>
      </c>
      <c r="J20" s="148">
        <f t="shared" si="1"/>
      </c>
      <c r="K20" s="148">
        <f t="shared" si="2"/>
      </c>
      <c r="L20" s="148">
        <f t="shared" si="3"/>
      </c>
      <c r="M20" s="148">
        <f t="shared" si="4"/>
      </c>
      <c r="N20" s="148">
        <f t="shared" si="5"/>
      </c>
      <c r="O20" s="148">
        <f t="shared" si="6"/>
      </c>
      <c r="P20" s="148">
        <f t="shared" si="7"/>
      </c>
      <c r="Q20" s="148">
        <f t="shared" si="8"/>
      </c>
      <c r="R20" s="148">
        <f t="shared" si="9"/>
      </c>
      <c r="S20" s="148">
        <f t="shared" si="10"/>
      </c>
      <c r="T20" s="148">
        <f t="shared" si="11"/>
      </c>
      <c r="U20" s="148">
        <f t="shared" si="12"/>
      </c>
      <c r="V20" s="148">
        <f t="shared" si="13"/>
      </c>
      <c r="W20" s="148">
        <f t="shared" si="14"/>
      </c>
      <c r="X20" s="148">
        <f t="shared" si="15"/>
      </c>
      <c r="Y20" s="148">
        <f t="shared" si="16"/>
      </c>
      <c r="Z20" s="148">
        <f t="shared" si="17"/>
      </c>
      <c r="AA20" s="148">
        <f t="shared" si="18"/>
      </c>
    </row>
    <row r="21" spans="1:27" s="138" customFormat="1" ht="15.75">
      <c r="A21" s="137" t="s">
        <v>514</v>
      </c>
      <c r="B21" s="301" t="s">
        <v>492</v>
      </c>
      <c r="C21" s="138" t="s">
        <v>110</v>
      </c>
      <c r="D21" s="137" t="s">
        <v>69</v>
      </c>
      <c r="E21" s="307">
        <v>1148</v>
      </c>
      <c r="F21" s="137">
        <v>1</v>
      </c>
      <c r="G21" s="144">
        <v>25</v>
      </c>
      <c r="I21" s="148">
        <f t="shared" si="0"/>
      </c>
      <c r="J21" s="148">
        <f t="shared" si="1"/>
      </c>
      <c r="K21" s="148">
        <f t="shared" si="2"/>
      </c>
      <c r="L21" s="148">
        <f t="shared" si="3"/>
        <v>25</v>
      </c>
      <c r="M21" s="148">
        <f t="shared" si="4"/>
      </c>
      <c r="N21" s="148">
        <f t="shared" si="5"/>
      </c>
      <c r="O21" s="148">
        <f t="shared" si="6"/>
      </c>
      <c r="P21" s="148">
        <f t="shared" si="7"/>
      </c>
      <c r="Q21" s="148">
        <f t="shared" si="8"/>
      </c>
      <c r="R21" s="148">
        <f t="shared" si="9"/>
      </c>
      <c r="S21" s="148">
        <f t="shared" si="10"/>
      </c>
      <c r="T21" s="148">
        <f t="shared" si="11"/>
      </c>
      <c r="U21" s="148">
        <f t="shared" si="12"/>
      </c>
      <c r="V21" s="148">
        <f t="shared" si="13"/>
      </c>
      <c r="W21" s="148">
        <f t="shared" si="14"/>
      </c>
      <c r="X21" s="148">
        <f t="shared" si="15"/>
      </c>
      <c r="Y21" s="148">
        <f t="shared" si="16"/>
      </c>
      <c r="Z21" s="148">
        <f t="shared" si="17"/>
      </c>
      <c r="AA21" s="148">
        <f t="shared" si="18"/>
      </c>
    </row>
    <row r="22" spans="1:30" s="138" customFormat="1" ht="15.75">
      <c r="A22" s="137" t="s">
        <v>514</v>
      </c>
      <c r="B22" s="301" t="s">
        <v>492</v>
      </c>
      <c r="C22" s="138" t="s">
        <v>120</v>
      </c>
      <c r="D22" s="137" t="s">
        <v>42</v>
      </c>
      <c r="E22" s="308">
        <v>1172</v>
      </c>
      <c r="F22" s="137">
        <v>2</v>
      </c>
      <c r="G22" s="144">
        <v>24</v>
      </c>
      <c r="H22" s="141"/>
      <c r="I22" s="148">
        <f t="shared" si="0"/>
      </c>
      <c r="J22" s="148">
        <f t="shared" si="1"/>
      </c>
      <c r="K22" s="148">
        <f t="shared" si="2"/>
      </c>
      <c r="L22" s="148">
        <f t="shared" si="3"/>
      </c>
      <c r="M22" s="148">
        <f t="shared" si="4"/>
      </c>
      <c r="N22" s="148">
        <f t="shared" si="5"/>
      </c>
      <c r="O22" s="148">
        <f t="shared" si="6"/>
      </c>
      <c r="P22" s="148">
        <f t="shared" si="7"/>
      </c>
      <c r="Q22" s="148">
        <f t="shared" si="8"/>
      </c>
      <c r="R22" s="148">
        <f t="shared" si="9"/>
      </c>
      <c r="S22" s="148">
        <f t="shared" si="10"/>
      </c>
      <c r="T22" s="148">
        <f t="shared" si="11"/>
      </c>
      <c r="U22" s="148">
        <f t="shared" si="12"/>
      </c>
      <c r="V22" s="148">
        <f t="shared" si="13"/>
      </c>
      <c r="W22" s="148">
        <f t="shared" si="14"/>
      </c>
      <c r="X22" s="148">
        <f t="shared" si="15"/>
      </c>
      <c r="Y22" s="148">
        <f t="shared" si="16"/>
        <v>24</v>
      </c>
      <c r="Z22" s="148">
        <f t="shared" si="17"/>
      </c>
      <c r="AA22" s="148">
        <f t="shared" si="18"/>
      </c>
      <c r="AB22" s="141"/>
      <c r="AC22" s="141"/>
      <c r="AD22" s="141"/>
    </row>
    <row r="23" spans="1:27" s="138" customFormat="1" ht="15.75">
      <c r="A23" s="137" t="s">
        <v>514</v>
      </c>
      <c r="B23" s="301" t="s">
        <v>492</v>
      </c>
      <c r="C23" s="138" t="s">
        <v>120</v>
      </c>
      <c r="D23" s="137" t="s">
        <v>42</v>
      </c>
      <c r="E23" s="307">
        <v>1179</v>
      </c>
      <c r="F23" s="137">
        <v>3</v>
      </c>
      <c r="G23" s="144">
        <v>23</v>
      </c>
      <c r="I23" s="148">
        <f t="shared" si="0"/>
      </c>
      <c r="J23" s="148">
        <f t="shared" si="1"/>
      </c>
      <c r="K23" s="148">
        <f t="shared" si="2"/>
      </c>
      <c r="L23" s="148">
        <f t="shared" si="3"/>
      </c>
      <c r="M23" s="148">
        <f t="shared" si="4"/>
      </c>
      <c r="N23" s="148">
        <f t="shared" si="5"/>
      </c>
      <c r="O23" s="148">
        <f t="shared" si="6"/>
      </c>
      <c r="P23" s="148">
        <f t="shared" si="7"/>
      </c>
      <c r="Q23" s="148">
        <f t="shared" si="8"/>
      </c>
      <c r="R23" s="148">
        <f t="shared" si="9"/>
      </c>
      <c r="S23" s="148">
        <f t="shared" si="10"/>
      </c>
      <c r="T23" s="148">
        <f t="shared" si="11"/>
      </c>
      <c r="U23" s="148">
        <f t="shared" si="12"/>
      </c>
      <c r="V23" s="148">
        <f t="shared" si="13"/>
      </c>
      <c r="W23" s="148">
        <f t="shared" si="14"/>
      </c>
      <c r="X23" s="148">
        <f t="shared" si="15"/>
      </c>
      <c r="Y23" s="148">
        <f t="shared" si="16"/>
        <v>23</v>
      </c>
      <c r="Z23" s="148">
        <f t="shared" si="17"/>
      </c>
      <c r="AA23" s="148">
        <f t="shared" si="18"/>
      </c>
    </row>
    <row r="24" spans="1:30" s="138" customFormat="1" ht="15.75">
      <c r="A24" s="137" t="s">
        <v>514</v>
      </c>
      <c r="B24" s="301" t="s">
        <v>492</v>
      </c>
      <c r="C24" s="141" t="s">
        <v>150</v>
      </c>
      <c r="D24" s="140" t="s">
        <v>44</v>
      </c>
      <c r="E24" s="308">
        <v>1181</v>
      </c>
      <c r="F24" s="137">
        <v>4</v>
      </c>
      <c r="G24" s="144">
        <v>22</v>
      </c>
      <c r="H24" s="141"/>
      <c r="I24" s="148">
        <f t="shared" si="0"/>
      </c>
      <c r="J24" s="148">
        <f t="shared" si="1"/>
      </c>
      <c r="K24" s="148">
        <f t="shared" si="2"/>
      </c>
      <c r="L24" s="148">
        <f t="shared" si="3"/>
      </c>
      <c r="M24" s="148">
        <f t="shared" si="4"/>
      </c>
      <c r="N24" s="148">
        <f t="shared" si="5"/>
      </c>
      <c r="O24" s="148">
        <f t="shared" si="6"/>
      </c>
      <c r="P24" s="148">
        <f t="shared" si="7"/>
      </c>
      <c r="Q24" s="148">
        <f t="shared" si="8"/>
      </c>
      <c r="R24" s="148">
        <f t="shared" si="9"/>
      </c>
      <c r="S24" s="148">
        <f t="shared" si="10"/>
      </c>
      <c r="T24" s="148">
        <f t="shared" si="11"/>
      </c>
      <c r="U24" s="148">
        <f t="shared" si="12"/>
      </c>
      <c r="V24" s="148">
        <f t="shared" si="13"/>
      </c>
      <c r="W24" s="148">
        <f t="shared" si="14"/>
        <v>22</v>
      </c>
      <c r="X24" s="148">
        <f t="shared" si="15"/>
      </c>
      <c r="Y24" s="148">
        <f t="shared" si="16"/>
      </c>
      <c r="Z24" s="148">
        <f t="shared" si="17"/>
      </c>
      <c r="AA24" s="148">
        <f t="shared" si="18"/>
      </c>
      <c r="AB24" s="141"/>
      <c r="AC24" s="141"/>
      <c r="AD24" s="141"/>
    </row>
    <row r="25" spans="1:30" s="141" customFormat="1" ht="15.75">
      <c r="A25" s="137" t="s">
        <v>514</v>
      </c>
      <c r="B25" s="301" t="s">
        <v>492</v>
      </c>
      <c r="C25" s="141" t="s">
        <v>151</v>
      </c>
      <c r="D25" s="140" t="s">
        <v>43</v>
      </c>
      <c r="E25" s="308">
        <v>1182</v>
      </c>
      <c r="F25" s="137">
        <v>5</v>
      </c>
      <c r="G25" s="144">
        <v>21</v>
      </c>
      <c r="I25" s="148">
        <f t="shared" si="0"/>
      </c>
      <c r="J25" s="148">
        <f t="shared" si="1"/>
      </c>
      <c r="K25" s="148">
        <f t="shared" si="2"/>
      </c>
      <c r="L25" s="148">
        <f t="shared" si="3"/>
      </c>
      <c r="M25" s="148">
        <f t="shared" si="4"/>
      </c>
      <c r="N25" s="148">
        <f t="shared" si="5"/>
      </c>
      <c r="O25" s="148">
        <f t="shared" si="6"/>
      </c>
      <c r="P25" s="148">
        <f t="shared" si="7"/>
      </c>
      <c r="Q25" s="148">
        <f t="shared" si="8"/>
        <v>21</v>
      </c>
      <c r="R25" s="148">
        <f t="shared" si="9"/>
      </c>
      <c r="S25" s="148">
        <f t="shared" si="10"/>
      </c>
      <c r="T25" s="148">
        <f t="shared" si="11"/>
      </c>
      <c r="U25" s="148">
        <f t="shared" si="12"/>
      </c>
      <c r="V25" s="148">
        <f t="shared" si="13"/>
      </c>
      <c r="W25" s="148">
        <f t="shared" si="14"/>
      </c>
      <c r="X25" s="148">
        <f t="shared" si="15"/>
      </c>
      <c r="Y25" s="148">
        <f t="shared" si="16"/>
      </c>
      <c r="Z25" s="148">
        <f t="shared" si="17"/>
      </c>
      <c r="AA25" s="148">
        <f t="shared" si="18"/>
      </c>
      <c r="AB25" s="138"/>
      <c r="AC25" s="138"/>
      <c r="AD25" s="138"/>
    </row>
    <row r="26" spans="1:30" s="141" customFormat="1" ht="15.75">
      <c r="A26" s="137" t="s">
        <v>514</v>
      </c>
      <c r="B26" s="301" t="s">
        <v>492</v>
      </c>
      <c r="C26" s="138" t="s">
        <v>110</v>
      </c>
      <c r="D26" s="137" t="s">
        <v>69</v>
      </c>
      <c r="E26" s="307">
        <v>1198</v>
      </c>
      <c r="F26" s="137">
        <v>6</v>
      </c>
      <c r="G26" s="144">
        <v>20</v>
      </c>
      <c r="H26" s="138"/>
      <c r="I26" s="148">
        <f t="shared" si="0"/>
      </c>
      <c r="J26" s="148">
        <f t="shared" si="1"/>
      </c>
      <c r="K26" s="148">
        <f t="shared" si="2"/>
      </c>
      <c r="L26" s="148">
        <f t="shared" si="3"/>
        <v>20</v>
      </c>
      <c r="M26" s="148">
        <f t="shared" si="4"/>
      </c>
      <c r="N26" s="148">
        <f t="shared" si="5"/>
      </c>
      <c r="O26" s="148">
        <f t="shared" si="6"/>
      </c>
      <c r="P26" s="148">
        <f t="shared" si="7"/>
      </c>
      <c r="Q26" s="148">
        <f t="shared" si="8"/>
      </c>
      <c r="R26" s="148">
        <f t="shared" si="9"/>
      </c>
      <c r="S26" s="148">
        <f t="shared" si="10"/>
      </c>
      <c r="T26" s="148">
        <f t="shared" si="11"/>
      </c>
      <c r="U26" s="148">
        <f t="shared" si="12"/>
      </c>
      <c r="V26" s="148">
        <f t="shared" si="13"/>
      </c>
      <c r="W26" s="148">
        <f t="shared" si="14"/>
      </c>
      <c r="X26" s="148">
        <f t="shared" si="15"/>
      </c>
      <c r="Y26" s="148">
        <f t="shared" si="16"/>
      </c>
      <c r="Z26" s="148">
        <f t="shared" si="17"/>
      </c>
      <c r="AA26" s="148">
        <f t="shared" si="18"/>
      </c>
      <c r="AB26" s="138"/>
      <c r="AC26" s="138"/>
      <c r="AD26" s="138"/>
    </row>
    <row r="27" spans="1:30" s="141" customFormat="1" ht="15.75">
      <c r="A27" s="137" t="s">
        <v>514</v>
      </c>
      <c r="B27" s="301" t="s">
        <v>492</v>
      </c>
      <c r="C27" s="138" t="s">
        <v>88</v>
      </c>
      <c r="D27" s="137" t="s">
        <v>67</v>
      </c>
      <c r="E27" s="307">
        <v>1202</v>
      </c>
      <c r="F27" s="137">
        <v>7</v>
      </c>
      <c r="G27" s="144">
        <v>19</v>
      </c>
      <c r="H27" s="138"/>
      <c r="I27" s="148">
        <f t="shared" si="0"/>
      </c>
      <c r="J27" s="148">
        <f t="shared" si="1"/>
      </c>
      <c r="K27" s="148">
        <f t="shared" si="2"/>
      </c>
      <c r="L27" s="148">
        <f t="shared" si="3"/>
      </c>
      <c r="M27" s="148">
        <f t="shared" si="4"/>
      </c>
      <c r="N27" s="148">
        <f t="shared" si="5"/>
      </c>
      <c r="O27" s="148">
        <f t="shared" si="6"/>
      </c>
      <c r="P27" s="148">
        <f t="shared" si="7"/>
      </c>
      <c r="Q27" s="148">
        <f t="shared" si="8"/>
      </c>
      <c r="R27" s="148">
        <f t="shared" si="9"/>
        <v>19</v>
      </c>
      <c r="S27" s="148">
        <f t="shared" si="10"/>
      </c>
      <c r="T27" s="148">
        <f t="shared" si="11"/>
      </c>
      <c r="U27" s="148">
        <f t="shared" si="12"/>
      </c>
      <c r="V27" s="148">
        <f t="shared" si="13"/>
      </c>
      <c r="W27" s="148">
        <f t="shared" si="14"/>
      </c>
      <c r="X27" s="148">
        <f t="shared" si="15"/>
      </c>
      <c r="Y27" s="148">
        <f t="shared" si="16"/>
      </c>
      <c r="Z27" s="148">
        <f t="shared" si="17"/>
      </c>
      <c r="AA27" s="148">
        <f t="shared" si="18"/>
      </c>
      <c r="AB27" s="138"/>
      <c r="AC27" s="138"/>
      <c r="AD27" s="138"/>
    </row>
    <row r="28" spans="1:30" s="141" customFormat="1" ht="15.75">
      <c r="A28" s="137" t="s">
        <v>514</v>
      </c>
      <c r="B28" s="301" t="s">
        <v>492</v>
      </c>
      <c r="C28" s="138" t="s">
        <v>89</v>
      </c>
      <c r="D28" s="137" t="s">
        <v>54</v>
      </c>
      <c r="E28" s="307">
        <v>1204</v>
      </c>
      <c r="F28" s="137">
        <v>8</v>
      </c>
      <c r="G28" s="144">
        <v>18</v>
      </c>
      <c r="H28" s="138"/>
      <c r="I28" s="148">
        <f t="shared" si="0"/>
      </c>
      <c r="J28" s="148">
        <f t="shared" si="1"/>
      </c>
      <c r="K28" s="148">
        <f t="shared" si="2"/>
      </c>
      <c r="L28" s="148">
        <f t="shared" si="3"/>
      </c>
      <c r="M28" s="148">
        <f t="shared" si="4"/>
      </c>
      <c r="N28" s="148">
        <f t="shared" si="5"/>
      </c>
      <c r="O28" s="148">
        <f t="shared" si="6"/>
      </c>
      <c r="P28" s="148">
        <f t="shared" si="7"/>
      </c>
      <c r="Q28" s="148">
        <f t="shared" si="8"/>
      </c>
      <c r="R28" s="148">
        <f t="shared" si="9"/>
      </c>
      <c r="S28" s="148">
        <f t="shared" si="10"/>
      </c>
      <c r="T28" s="148">
        <f t="shared" si="11"/>
      </c>
      <c r="U28" s="148">
        <f t="shared" si="12"/>
        <v>18</v>
      </c>
      <c r="V28" s="148">
        <f t="shared" si="13"/>
      </c>
      <c r="W28" s="148">
        <f t="shared" si="14"/>
      </c>
      <c r="X28" s="148">
        <f t="shared" si="15"/>
      </c>
      <c r="Y28" s="148">
        <f t="shared" si="16"/>
      </c>
      <c r="Z28" s="148">
        <f t="shared" si="17"/>
      </c>
      <c r="AA28" s="148">
        <f t="shared" si="18"/>
      </c>
      <c r="AB28" s="138"/>
      <c r="AC28" s="138"/>
      <c r="AD28" s="138"/>
    </row>
    <row r="29" spans="1:30" s="141" customFormat="1" ht="15.75">
      <c r="A29" s="137" t="s">
        <v>514</v>
      </c>
      <c r="B29" s="301" t="s">
        <v>492</v>
      </c>
      <c r="C29" s="138" t="s">
        <v>88</v>
      </c>
      <c r="D29" s="137" t="s">
        <v>67</v>
      </c>
      <c r="E29" s="307">
        <v>1213</v>
      </c>
      <c r="F29" s="137">
        <v>9</v>
      </c>
      <c r="G29" s="144">
        <v>17</v>
      </c>
      <c r="H29" s="138"/>
      <c r="I29" s="148">
        <f t="shared" si="0"/>
      </c>
      <c r="J29" s="148">
        <f t="shared" si="1"/>
      </c>
      <c r="K29" s="148">
        <f t="shared" si="2"/>
      </c>
      <c r="L29" s="148">
        <f t="shared" si="3"/>
      </c>
      <c r="M29" s="148">
        <f t="shared" si="4"/>
      </c>
      <c r="N29" s="148">
        <f t="shared" si="5"/>
      </c>
      <c r="O29" s="148">
        <f t="shared" si="6"/>
      </c>
      <c r="P29" s="148">
        <f t="shared" si="7"/>
      </c>
      <c r="Q29" s="148">
        <f t="shared" si="8"/>
      </c>
      <c r="R29" s="148">
        <f t="shared" si="9"/>
        <v>17</v>
      </c>
      <c r="S29" s="148">
        <f t="shared" si="10"/>
      </c>
      <c r="T29" s="148">
        <f t="shared" si="11"/>
      </c>
      <c r="U29" s="148">
        <f t="shared" si="12"/>
      </c>
      <c r="V29" s="148">
        <f t="shared" si="13"/>
      </c>
      <c r="W29" s="148">
        <f t="shared" si="14"/>
      </c>
      <c r="X29" s="148">
        <f t="shared" si="15"/>
      </c>
      <c r="Y29" s="148">
        <f t="shared" si="16"/>
      </c>
      <c r="Z29" s="148">
        <f t="shared" si="17"/>
      </c>
      <c r="AA29" s="148">
        <f t="shared" si="18"/>
      </c>
      <c r="AB29" s="138"/>
      <c r="AC29" s="138"/>
      <c r="AD29" s="138"/>
    </row>
    <row r="30" spans="1:30" s="138" customFormat="1" ht="15.75">
      <c r="A30" s="137" t="s">
        <v>514</v>
      </c>
      <c r="B30" s="301" t="s">
        <v>492</v>
      </c>
      <c r="C30" s="141" t="s">
        <v>150</v>
      </c>
      <c r="D30" s="140" t="s">
        <v>44</v>
      </c>
      <c r="E30" s="308">
        <v>1218</v>
      </c>
      <c r="F30" s="137">
        <v>10</v>
      </c>
      <c r="G30" s="144">
        <v>16</v>
      </c>
      <c r="H30" s="141"/>
      <c r="I30" s="148">
        <f t="shared" si="0"/>
      </c>
      <c r="J30" s="148">
        <f t="shared" si="1"/>
      </c>
      <c r="K30" s="148">
        <f t="shared" si="2"/>
      </c>
      <c r="L30" s="148">
        <f t="shared" si="3"/>
      </c>
      <c r="M30" s="148">
        <f t="shared" si="4"/>
      </c>
      <c r="N30" s="148">
        <f t="shared" si="5"/>
      </c>
      <c r="O30" s="148">
        <f t="shared" si="6"/>
      </c>
      <c r="P30" s="148">
        <f t="shared" si="7"/>
      </c>
      <c r="Q30" s="148">
        <f t="shared" si="8"/>
      </c>
      <c r="R30" s="148">
        <f t="shared" si="9"/>
      </c>
      <c r="S30" s="148">
        <f t="shared" si="10"/>
      </c>
      <c r="T30" s="148">
        <f t="shared" si="11"/>
      </c>
      <c r="U30" s="148">
        <f t="shared" si="12"/>
      </c>
      <c r="V30" s="148">
        <f t="shared" si="13"/>
      </c>
      <c r="W30" s="148">
        <f t="shared" si="14"/>
        <v>16</v>
      </c>
      <c r="X30" s="148">
        <f t="shared" si="15"/>
      </c>
      <c r="Y30" s="148">
        <f t="shared" si="16"/>
      </c>
      <c r="Z30" s="148">
        <f t="shared" si="17"/>
      </c>
      <c r="AA30" s="148">
        <f t="shared" si="18"/>
      </c>
      <c r="AB30" s="141"/>
      <c r="AC30" s="141"/>
      <c r="AD30" s="141"/>
    </row>
    <row r="31" spans="1:30" s="138" customFormat="1" ht="15.75">
      <c r="A31" s="137" t="s">
        <v>514</v>
      </c>
      <c r="B31" s="301" t="s">
        <v>492</v>
      </c>
      <c r="C31" s="141" t="s">
        <v>150</v>
      </c>
      <c r="D31" s="140" t="s">
        <v>44</v>
      </c>
      <c r="E31" s="308">
        <v>1224</v>
      </c>
      <c r="F31" s="137">
        <v>11</v>
      </c>
      <c r="G31" s="144">
        <v>15</v>
      </c>
      <c r="H31" s="141"/>
      <c r="I31" s="148">
        <f t="shared" si="0"/>
      </c>
      <c r="J31" s="148">
        <f t="shared" si="1"/>
      </c>
      <c r="K31" s="148">
        <f t="shared" si="2"/>
      </c>
      <c r="L31" s="148">
        <f t="shared" si="3"/>
      </c>
      <c r="M31" s="148">
        <f t="shared" si="4"/>
      </c>
      <c r="N31" s="148">
        <f t="shared" si="5"/>
      </c>
      <c r="O31" s="148">
        <f t="shared" si="6"/>
      </c>
      <c r="P31" s="148">
        <f t="shared" si="7"/>
      </c>
      <c r="Q31" s="148">
        <f t="shared" si="8"/>
      </c>
      <c r="R31" s="148">
        <f t="shared" si="9"/>
      </c>
      <c r="S31" s="148">
        <f t="shared" si="10"/>
      </c>
      <c r="T31" s="148">
        <f t="shared" si="11"/>
      </c>
      <c r="U31" s="148">
        <f t="shared" si="12"/>
      </c>
      <c r="V31" s="148">
        <f t="shared" si="13"/>
      </c>
      <c r="W31" s="148">
        <f t="shared" si="14"/>
        <v>15</v>
      </c>
      <c r="X31" s="148">
        <f t="shared" si="15"/>
      </c>
      <c r="Y31" s="148">
        <f t="shared" si="16"/>
      </c>
      <c r="Z31" s="148">
        <f t="shared" si="17"/>
      </c>
      <c r="AA31" s="148">
        <f t="shared" si="18"/>
      </c>
      <c r="AB31" s="141"/>
      <c r="AC31" s="141"/>
      <c r="AD31" s="141"/>
    </row>
    <row r="32" spans="1:27" s="138" customFormat="1" ht="15.75">
      <c r="A32" s="137" t="s">
        <v>514</v>
      </c>
      <c r="B32" s="301" t="s">
        <v>492</v>
      </c>
      <c r="C32" s="138" t="s">
        <v>87</v>
      </c>
      <c r="D32" s="137" t="s">
        <v>41</v>
      </c>
      <c r="E32" s="307">
        <v>1231</v>
      </c>
      <c r="F32" s="137">
        <v>12</v>
      </c>
      <c r="G32" s="144">
        <v>14</v>
      </c>
      <c r="I32" s="148">
        <f t="shared" si="0"/>
      </c>
      <c r="J32" s="148">
        <f t="shared" si="1"/>
      </c>
      <c r="K32" s="148">
        <f t="shared" si="2"/>
      </c>
      <c r="L32" s="148">
        <f t="shared" si="3"/>
      </c>
      <c r="M32" s="148">
        <f t="shared" si="4"/>
      </c>
      <c r="N32" s="148">
        <f t="shared" si="5"/>
      </c>
      <c r="O32" s="148">
        <f t="shared" si="6"/>
      </c>
      <c r="P32" s="148">
        <f t="shared" si="7"/>
      </c>
      <c r="Q32" s="148">
        <f t="shared" si="8"/>
      </c>
      <c r="R32" s="148">
        <f t="shared" si="9"/>
      </c>
      <c r="S32" s="148">
        <f t="shared" si="10"/>
      </c>
      <c r="T32" s="148">
        <f t="shared" si="11"/>
      </c>
      <c r="U32" s="148">
        <f t="shared" si="12"/>
      </c>
      <c r="V32" s="148">
        <f t="shared" si="13"/>
        <v>14</v>
      </c>
      <c r="W32" s="148">
        <f t="shared" si="14"/>
      </c>
      <c r="X32" s="148">
        <f t="shared" si="15"/>
      </c>
      <c r="Y32" s="148">
        <f t="shared" si="16"/>
      </c>
      <c r="Z32" s="148">
        <f t="shared" si="17"/>
      </c>
      <c r="AA32" s="148">
        <f t="shared" si="18"/>
      </c>
    </row>
    <row r="33" spans="1:27" s="138" customFormat="1" ht="15.75">
      <c r="A33" s="137" t="s">
        <v>514</v>
      </c>
      <c r="B33" s="301" t="s">
        <v>492</v>
      </c>
      <c r="C33" s="138" t="s">
        <v>150</v>
      </c>
      <c r="D33" s="137" t="s">
        <v>44</v>
      </c>
      <c r="E33" s="307">
        <v>1232</v>
      </c>
      <c r="F33" s="137">
        <v>13</v>
      </c>
      <c r="G33" s="144">
        <v>13</v>
      </c>
      <c r="I33" s="148">
        <f t="shared" si="0"/>
      </c>
      <c r="J33" s="148">
        <f t="shared" si="1"/>
      </c>
      <c r="K33" s="148">
        <f t="shared" si="2"/>
      </c>
      <c r="L33" s="148">
        <f t="shared" si="3"/>
      </c>
      <c r="M33" s="148">
        <f t="shared" si="4"/>
      </c>
      <c r="N33" s="148">
        <f t="shared" si="5"/>
      </c>
      <c r="O33" s="148">
        <f t="shared" si="6"/>
      </c>
      <c r="P33" s="148">
        <f t="shared" si="7"/>
      </c>
      <c r="Q33" s="148">
        <f t="shared" si="8"/>
      </c>
      <c r="R33" s="148">
        <f t="shared" si="9"/>
      </c>
      <c r="S33" s="148">
        <f t="shared" si="10"/>
      </c>
      <c r="T33" s="148">
        <f t="shared" si="11"/>
      </c>
      <c r="U33" s="148">
        <f t="shared" si="12"/>
      </c>
      <c r="V33" s="148">
        <f t="shared" si="13"/>
      </c>
      <c r="W33" s="148">
        <f t="shared" si="14"/>
        <v>13</v>
      </c>
      <c r="X33" s="148">
        <f t="shared" si="15"/>
      </c>
      <c r="Y33" s="148">
        <f t="shared" si="16"/>
      </c>
      <c r="Z33" s="148">
        <f t="shared" si="17"/>
      </c>
      <c r="AA33" s="148">
        <f t="shared" si="18"/>
      </c>
    </row>
    <row r="34" spans="1:30" s="138" customFormat="1" ht="15.75">
      <c r="A34" s="137" t="s">
        <v>514</v>
      </c>
      <c r="B34" s="301" t="s">
        <v>492</v>
      </c>
      <c r="C34" s="141" t="s">
        <v>89</v>
      </c>
      <c r="D34" s="140" t="s">
        <v>54</v>
      </c>
      <c r="E34" s="308">
        <v>1242</v>
      </c>
      <c r="F34" s="137">
        <v>14</v>
      </c>
      <c r="G34" s="144">
        <v>12</v>
      </c>
      <c r="H34" s="141"/>
      <c r="I34" s="148">
        <f t="shared" si="0"/>
      </c>
      <c r="J34" s="148">
        <f t="shared" si="1"/>
      </c>
      <c r="K34" s="148">
        <f t="shared" si="2"/>
      </c>
      <c r="L34" s="148">
        <f t="shared" si="3"/>
      </c>
      <c r="M34" s="148">
        <f t="shared" si="4"/>
      </c>
      <c r="N34" s="148">
        <f t="shared" si="5"/>
      </c>
      <c r="O34" s="148">
        <f t="shared" si="6"/>
      </c>
      <c r="P34" s="148">
        <f t="shared" si="7"/>
      </c>
      <c r="Q34" s="148">
        <f t="shared" si="8"/>
      </c>
      <c r="R34" s="148">
        <f t="shared" si="9"/>
      </c>
      <c r="S34" s="148">
        <f t="shared" si="10"/>
      </c>
      <c r="T34" s="148">
        <f t="shared" si="11"/>
      </c>
      <c r="U34" s="148">
        <f t="shared" si="12"/>
        <v>12</v>
      </c>
      <c r="V34" s="148">
        <f t="shared" si="13"/>
      </c>
      <c r="W34" s="148">
        <f t="shared" si="14"/>
      </c>
      <c r="X34" s="148">
        <f t="shared" si="15"/>
      </c>
      <c r="Y34" s="148">
        <f t="shared" si="16"/>
      </c>
      <c r="Z34" s="148">
        <f t="shared" si="17"/>
      </c>
      <c r="AA34" s="148">
        <f t="shared" si="18"/>
      </c>
      <c r="AB34" s="141"/>
      <c r="AC34" s="141"/>
      <c r="AD34" s="141"/>
    </row>
    <row r="35" spans="1:27" s="138" customFormat="1" ht="15.75">
      <c r="A35" s="137" t="s">
        <v>514</v>
      </c>
      <c r="B35" s="301" t="s">
        <v>492</v>
      </c>
      <c r="C35" s="138" t="s">
        <v>121</v>
      </c>
      <c r="D35" s="137" t="s">
        <v>58</v>
      </c>
      <c r="E35" s="307">
        <v>1254</v>
      </c>
      <c r="F35" s="137">
        <v>15</v>
      </c>
      <c r="G35" s="144">
        <v>11</v>
      </c>
      <c r="I35" s="148">
        <f t="shared" si="0"/>
      </c>
      <c r="J35" s="148">
        <f t="shared" si="1"/>
      </c>
      <c r="K35" s="148">
        <f t="shared" si="2"/>
      </c>
      <c r="L35" s="148">
        <f t="shared" si="3"/>
      </c>
      <c r="M35" s="148">
        <f t="shared" si="4"/>
      </c>
      <c r="N35" s="148">
        <f t="shared" si="5"/>
      </c>
      <c r="O35" s="148">
        <f t="shared" si="6"/>
      </c>
      <c r="P35" s="148">
        <f t="shared" si="7"/>
      </c>
      <c r="Q35" s="148">
        <f t="shared" si="8"/>
      </c>
      <c r="R35" s="148">
        <f t="shared" si="9"/>
      </c>
      <c r="S35" s="148">
        <f t="shared" si="10"/>
      </c>
      <c r="T35" s="148">
        <f t="shared" si="11"/>
        <v>11</v>
      </c>
      <c r="U35" s="148">
        <f t="shared" si="12"/>
      </c>
      <c r="V35" s="148">
        <f t="shared" si="13"/>
      </c>
      <c r="W35" s="148">
        <f t="shared" si="14"/>
      </c>
      <c r="X35" s="148">
        <f t="shared" si="15"/>
      </c>
      <c r="Y35" s="148">
        <f t="shared" si="16"/>
      </c>
      <c r="Z35" s="148">
        <f t="shared" si="17"/>
      </c>
      <c r="AA35" s="148">
        <f t="shared" si="18"/>
      </c>
    </row>
    <row r="36" spans="1:27" s="138" customFormat="1" ht="15.75">
      <c r="A36" s="137" t="s">
        <v>514</v>
      </c>
      <c r="B36" s="301" t="s">
        <v>492</v>
      </c>
      <c r="C36" s="138" t="s">
        <v>89</v>
      </c>
      <c r="D36" s="137" t="s">
        <v>54</v>
      </c>
      <c r="E36" s="307">
        <v>1259</v>
      </c>
      <c r="F36" s="137">
        <v>16</v>
      </c>
      <c r="G36" s="144">
        <v>10</v>
      </c>
      <c r="I36" s="148">
        <f t="shared" si="0"/>
      </c>
      <c r="J36" s="148">
        <f t="shared" si="1"/>
      </c>
      <c r="K36" s="148">
        <f t="shared" si="2"/>
      </c>
      <c r="L36" s="148">
        <f t="shared" si="3"/>
      </c>
      <c r="M36" s="148">
        <f t="shared" si="4"/>
      </c>
      <c r="N36" s="148">
        <f t="shared" si="5"/>
      </c>
      <c r="O36" s="148">
        <f t="shared" si="6"/>
      </c>
      <c r="P36" s="148">
        <f t="shared" si="7"/>
      </c>
      <c r="Q36" s="148">
        <f t="shared" si="8"/>
      </c>
      <c r="R36" s="148">
        <f t="shared" si="9"/>
      </c>
      <c r="S36" s="148">
        <f t="shared" si="10"/>
      </c>
      <c r="T36" s="148">
        <f t="shared" si="11"/>
      </c>
      <c r="U36" s="148">
        <f t="shared" si="12"/>
        <v>10</v>
      </c>
      <c r="V36" s="148">
        <f t="shared" si="13"/>
      </c>
      <c r="W36" s="148">
        <f t="shared" si="14"/>
      </c>
      <c r="X36" s="148">
        <f t="shared" si="15"/>
      </c>
      <c r="Y36" s="148">
        <f t="shared" si="16"/>
      </c>
      <c r="Z36" s="148">
        <f t="shared" si="17"/>
      </c>
      <c r="AA36" s="148">
        <f t="shared" si="18"/>
      </c>
    </row>
    <row r="37" spans="1:27" s="138" customFormat="1" ht="15.75">
      <c r="A37" s="137" t="s">
        <v>514</v>
      </c>
      <c r="B37" s="301" t="s">
        <v>492</v>
      </c>
      <c r="C37" s="138" t="s">
        <v>513</v>
      </c>
      <c r="D37" s="137" t="s">
        <v>241</v>
      </c>
      <c r="E37" s="307">
        <v>1270</v>
      </c>
      <c r="F37" s="137">
        <v>17</v>
      </c>
      <c r="G37" s="144">
        <v>9</v>
      </c>
      <c r="I37" s="148">
        <f t="shared" si="0"/>
      </c>
      <c r="J37" s="148">
        <f t="shared" si="1"/>
      </c>
      <c r="K37" s="148">
        <f t="shared" si="2"/>
        <v>9</v>
      </c>
      <c r="L37" s="148">
        <f t="shared" si="3"/>
      </c>
      <c r="M37" s="148">
        <f t="shared" si="4"/>
      </c>
      <c r="N37" s="148">
        <f t="shared" si="5"/>
      </c>
      <c r="O37" s="148">
        <f t="shared" si="6"/>
      </c>
      <c r="P37" s="148">
        <f t="shared" si="7"/>
      </c>
      <c r="Q37" s="148">
        <f t="shared" si="8"/>
      </c>
      <c r="R37" s="148">
        <f t="shared" si="9"/>
      </c>
      <c r="S37" s="148">
        <f t="shared" si="10"/>
      </c>
      <c r="T37" s="148">
        <f t="shared" si="11"/>
      </c>
      <c r="U37" s="148">
        <f t="shared" si="12"/>
      </c>
      <c r="V37" s="148">
        <f t="shared" si="13"/>
      </c>
      <c r="W37" s="148">
        <f t="shared" si="14"/>
      </c>
      <c r="X37" s="148">
        <f t="shared" si="15"/>
      </c>
      <c r="Y37" s="148">
        <f t="shared" si="16"/>
      </c>
      <c r="Z37" s="148">
        <f t="shared" si="17"/>
      </c>
      <c r="AA37" s="148">
        <f t="shared" si="18"/>
      </c>
    </row>
    <row r="38" spans="1:30" s="141" customFormat="1" ht="15.75">
      <c r="A38" s="137" t="s">
        <v>514</v>
      </c>
      <c r="B38" s="301" t="s">
        <v>492</v>
      </c>
      <c r="C38" s="138" t="s">
        <v>88</v>
      </c>
      <c r="D38" s="137" t="s">
        <v>67</v>
      </c>
      <c r="E38" s="307">
        <v>1296</v>
      </c>
      <c r="F38" s="137">
        <v>18</v>
      </c>
      <c r="G38" s="144">
        <v>8</v>
      </c>
      <c r="H38" s="138"/>
      <c r="I38" s="148">
        <f t="shared" si="0"/>
      </c>
      <c r="J38" s="148">
        <f t="shared" si="1"/>
      </c>
      <c r="K38" s="148">
        <f t="shared" si="2"/>
      </c>
      <c r="L38" s="148">
        <f t="shared" si="3"/>
      </c>
      <c r="M38" s="148">
        <f t="shared" si="4"/>
      </c>
      <c r="N38" s="148">
        <f t="shared" si="5"/>
      </c>
      <c r="O38" s="148">
        <f t="shared" si="6"/>
      </c>
      <c r="P38" s="148">
        <f t="shared" si="7"/>
      </c>
      <c r="Q38" s="148">
        <f t="shared" si="8"/>
      </c>
      <c r="R38" s="148">
        <f t="shared" si="9"/>
        <v>8</v>
      </c>
      <c r="S38" s="148">
        <f t="shared" si="10"/>
      </c>
      <c r="T38" s="148">
        <f t="shared" si="11"/>
      </c>
      <c r="U38" s="148">
        <f t="shared" si="12"/>
      </c>
      <c r="V38" s="148">
        <f t="shared" si="13"/>
      </c>
      <c r="W38" s="148">
        <f t="shared" si="14"/>
      </c>
      <c r="X38" s="148">
        <f t="shared" si="15"/>
      </c>
      <c r="Y38" s="148">
        <f t="shared" si="16"/>
      </c>
      <c r="Z38" s="148">
        <f t="shared" si="17"/>
      </c>
      <c r="AA38" s="148">
        <f t="shared" si="18"/>
      </c>
      <c r="AB38" s="138"/>
      <c r="AC38" s="138"/>
      <c r="AD38" s="138"/>
    </row>
    <row r="39" spans="1:30" s="141" customFormat="1" ht="16.5" thickBot="1">
      <c r="A39" s="137" t="s">
        <v>514</v>
      </c>
      <c r="B39" s="301" t="s">
        <v>492</v>
      </c>
      <c r="C39" s="138" t="s">
        <v>88</v>
      </c>
      <c r="D39" s="137" t="s">
        <v>67</v>
      </c>
      <c r="E39" s="307">
        <v>1325</v>
      </c>
      <c r="F39" s="137">
        <v>19</v>
      </c>
      <c r="G39" s="144">
        <v>7</v>
      </c>
      <c r="H39" s="138"/>
      <c r="I39" s="148">
        <f t="shared" si="0"/>
      </c>
      <c r="J39" s="148">
        <f t="shared" si="1"/>
      </c>
      <c r="K39" s="148">
        <f t="shared" si="2"/>
      </c>
      <c r="L39" s="148">
        <f t="shared" si="3"/>
      </c>
      <c r="M39" s="148">
        <f t="shared" si="4"/>
      </c>
      <c r="N39" s="148">
        <f t="shared" si="5"/>
      </c>
      <c r="O39" s="148">
        <f t="shared" si="6"/>
      </c>
      <c r="P39" s="148">
        <f t="shared" si="7"/>
      </c>
      <c r="Q39" s="148">
        <f t="shared" si="8"/>
      </c>
      <c r="R39" s="148">
        <f t="shared" si="9"/>
        <v>7</v>
      </c>
      <c r="S39" s="148">
        <f t="shared" si="10"/>
      </c>
      <c r="T39" s="148">
        <f t="shared" si="11"/>
      </c>
      <c r="U39" s="148">
        <f t="shared" si="12"/>
      </c>
      <c r="V39" s="148">
        <f t="shared" si="13"/>
      </c>
      <c r="W39" s="148">
        <f t="shared" si="14"/>
      </c>
      <c r="X39" s="148">
        <f t="shared" si="15"/>
      </c>
      <c r="Y39" s="148">
        <f t="shared" si="16"/>
      </c>
      <c r="Z39" s="148">
        <f t="shared" si="17"/>
      </c>
      <c r="AA39" s="148">
        <f t="shared" si="18"/>
      </c>
      <c r="AB39" s="138"/>
      <c r="AC39" s="138"/>
      <c r="AD39" s="138"/>
    </row>
    <row r="40" spans="1:27" ht="16.5" thickBot="1">
      <c r="A40" s="146"/>
      <c r="B40" s="300" t="s">
        <v>63</v>
      </c>
      <c r="C40" s="317" t="s">
        <v>65</v>
      </c>
      <c r="D40" s="317" t="s">
        <v>64</v>
      </c>
      <c r="E40" s="318" t="s">
        <v>61</v>
      </c>
      <c r="F40" s="317" t="s">
        <v>12</v>
      </c>
      <c r="G40" s="319" t="s">
        <v>62</v>
      </c>
      <c r="I40" s="148">
        <f t="shared" si="0"/>
      </c>
      <c r="J40" s="148">
        <f t="shared" si="1"/>
      </c>
      <c r="K40" s="148">
        <f t="shared" si="2"/>
      </c>
      <c r="L40" s="148">
        <f t="shared" si="3"/>
      </c>
      <c r="M40" s="148">
        <f t="shared" si="4"/>
      </c>
      <c r="N40" s="148">
        <f t="shared" si="5"/>
      </c>
      <c r="O40" s="148">
        <f t="shared" si="6"/>
      </c>
      <c r="P40" s="148">
        <f t="shared" si="7"/>
      </c>
      <c r="Q40" s="148">
        <f t="shared" si="8"/>
      </c>
      <c r="R40" s="148">
        <f t="shared" si="9"/>
      </c>
      <c r="S40" s="148">
        <f t="shared" si="10"/>
      </c>
      <c r="T40" s="148">
        <f t="shared" si="11"/>
      </c>
      <c r="U40" s="148">
        <f t="shared" si="12"/>
      </c>
      <c r="V40" s="148">
        <f t="shared" si="13"/>
      </c>
      <c r="W40" s="148">
        <f t="shared" si="14"/>
      </c>
      <c r="X40" s="148">
        <f t="shared" si="15"/>
      </c>
      <c r="Y40" s="148">
        <f t="shared" si="16"/>
      </c>
      <c r="Z40" s="148">
        <f t="shared" si="17"/>
      </c>
      <c r="AA40" s="148">
        <f t="shared" si="18"/>
      </c>
    </row>
    <row r="41" spans="1:27" s="138" customFormat="1" ht="15.75">
      <c r="A41" s="310" t="s">
        <v>514</v>
      </c>
      <c r="B41" s="310" t="s">
        <v>493</v>
      </c>
      <c r="C41" s="320" t="s">
        <v>150</v>
      </c>
      <c r="D41" s="311" t="s">
        <v>44</v>
      </c>
      <c r="E41" s="312">
        <v>1084</v>
      </c>
      <c r="F41" s="313">
        <v>1</v>
      </c>
      <c r="G41" s="314">
        <v>25</v>
      </c>
      <c r="I41" s="148">
        <f t="shared" si="0"/>
      </c>
      <c r="J41" s="148">
        <f t="shared" si="1"/>
      </c>
      <c r="K41" s="148">
        <f t="shared" si="2"/>
      </c>
      <c r="L41" s="148">
        <f t="shared" si="3"/>
      </c>
      <c r="M41" s="148">
        <f t="shared" si="4"/>
      </c>
      <c r="N41" s="148">
        <f t="shared" si="5"/>
      </c>
      <c r="O41" s="148">
        <f t="shared" si="6"/>
      </c>
      <c r="P41" s="148">
        <f t="shared" si="7"/>
      </c>
      <c r="Q41" s="148">
        <f t="shared" si="8"/>
      </c>
      <c r="R41" s="148">
        <f t="shared" si="9"/>
      </c>
      <c r="S41" s="148">
        <f t="shared" si="10"/>
      </c>
      <c r="T41" s="148">
        <f t="shared" si="11"/>
      </c>
      <c r="U41" s="148">
        <f t="shared" si="12"/>
      </c>
      <c r="V41" s="148">
        <f t="shared" si="13"/>
      </c>
      <c r="W41" s="148">
        <f t="shared" si="14"/>
        <v>25</v>
      </c>
      <c r="X41" s="148">
        <f t="shared" si="15"/>
      </c>
      <c r="Y41" s="148">
        <f t="shared" si="16"/>
      </c>
      <c r="Z41" s="148">
        <f t="shared" si="17"/>
      </c>
      <c r="AA41" s="148">
        <f t="shared" si="18"/>
      </c>
    </row>
    <row r="42" spans="1:27" s="138" customFormat="1" ht="15.75">
      <c r="A42" s="143" t="s">
        <v>514</v>
      </c>
      <c r="B42" s="143" t="s">
        <v>493</v>
      </c>
      <c r="C42" s="321" t="s">
        <v>120</v>
      </c>
      <c r="D42" s="137" t="s">
        <v>42</v>
      </c>
      <c r="E42" s="307">
        <v>1100</v>
      </c>
      <c r="F42" s="140">
        <v>2</v>
      </c>
      <c r="G42" s="145">
        <v>24</v>
      </c>
      <c r="I42" s="148">
        <f t="shared" si="0"/>
      </c>
      <c r="J42" s="148">
        <f t="shared" si="1"/>
      </c>
      <c r="K42" s="148">
        <f t="shared" si="2"/>
      </c>
      <c r="L42" s="148">
        <f t="shared" si="3"/>
      </c>
      <c r="M42" s="148">
        <f t="shared" si="4"/>
      </c>
      <c r="N42" s="148">
        <f t="shared" si="5"/>
      </c>
      <c r="O42" s="148">
        <f t="shared" si="6"/>
      </c>
      <c r="P42" s="148">
        <f t="shared" si="7"/>
      </c>
      <c r="Q42" s="148">
        <f t="shared" si="8"/>
      </c>
      <c r="R42" s="148">
        <f t="shared" si="9"/>
      </c>
      <c r="S42" s="148">
        <f t="shared" si="10"/>
      </c>
      <c r="T42" s="148">
        <f t="shared" si="11"/>
      </c>
      <c r="U42" s="148">
        <f t="shared" si="12"/>
      </c>
      <c r="V42" s="148">
        <f t="shared" si="13"/>
      </c>
      <c r="W42" s="148">
        <f t="shared" si="14"/>
      </c>
      <c r="X42" s="148">
        <f t="shared" si="15"/>
      </c>
      <c r="Y42" s="148">
        <f t="shared" si="16"/>
        <v>24</v>
      </c>
      <c r="Z42" s="148">
        <f t="shared" si="17"/>
      </c>
      <c r="AA42" s="148">
        <f t="shared" si="18"/>
      </c>
    </row>
    <row r="43" spans="1:27" s="138" customFormat="1" ht="15.75">
      <c r="A43" s="143" t="s">
        <v>514</v>
      </c>
      <c r="B43" s="143" t="s">
        <v>493</v>
      </c>
      <c r="C43" s="321" t="s">
        <v>150</v>
      </c>
      <c r="D43" s="137" t="s">
        <v>44</v>
      </c>
      <c r="E43" s="307">
        <v>1131</v>
      </c>
      <c r="F43" s="140">
        <v>3</v>
      </c>
      <c r="G43" s="145">
        <v>23</v>
      </c>
      <c r="I43" s="148">
        <f t="shared" si="0"/>
      </c>
      <c r="J43" s="148">
        <f t="shared" si="1"/>
      </c>
      <c r="K43" s="148">
        <f t="shared" si="2"/>
      </c>
      <c r="L43" s="148">
        <f t="shared" si="3"/>
      </c>
      <c r="M43" s="148">
        <f t="shared" si="4"/>
      </c>
      <c r="N43" s="148">
        <f t="shared" si="5"/>
      </c>
      <c r="O43" s="148">
        <f t="shared" si="6"/>
      </c>
      <c r="P43" s="148">
        <f t="shared" si="7"/>
      </c>
      <c r="Q43" s="148">
        <f t="shared" si="8"/>
      </c>
      <c r="R43" s="148">
        <f t="shared" si="9"/>
      </c>
      <c r="S43" s="148">
        <f t="shared" si="10"/>
      </c>
      <c r="T43" s="148">
        <f t="shared" si="11"/>
      </c>
      <c r="U43" s="148">
        <f t="shared" si="12"/>
      </c>
      <c r="V43" s="148">
        <f t="shared" si="13"/>
      </c>
      <c r="W43" s="148">
        <f t="shared" si="14"/>
        <v>23</v>
      </c>
      <c r="X43" s="148">
        <f t="shared" si="15"/>
      </c>
      <c r="Y43" s="148">
        <f t="shared" si="16"/>
      </c>
      <c r="Z43" s="148">
        <f t="shared" si="17"/>
      </c>
      <c r="AA43" s="148">
        <f t="shared" si="18"/>
      </c>
    </row>
    <row r="44" spans="1:27" s="138" customFormat="1" ht="15.75">
      <c r="A44" s="143" t="s">
        <v>514</v>
      </c>
      <c r="B44" s="143" t="s">
        <v>493</v>
      </c>
      <c r="C44" s="322" t="s">
        <v>88</v>
      </c>
      <c r="D44" s="140" t="s">
        <v>67</v>
      </c>
      <c r="E44" s="308">
        <v>1143</v>
      </c>
      <c r="F44" s="140">
        <v>4</v>
      </c>
      <c r="G44" s="145">
        <v>22</v>
      </c>
      <c r="H44" s="141"/>
      <c r="I44" s="148">
        <f t="shared" si="0"/>
      </c>
      <c r="J44" s="148">
        <f t="shared" si="1"/>
      </c>
      <c r="K44" s="148">
        <f t="shared" si="2"/>
      </c>
      <c r="L44" s="148">
        <f t="shared" si="3"/>
      </c>
      <c r="M44" s="148">
        <f t="shared" si="4"/>
      </c>
      <c r="N44" s="148">
        <f t="shared" si="5"/>
      </c>
      <c r="O44" s="148">
        <f t="shared" si="6"/>
      </c>
      <c r="P44" s="148">
        <f t="shared" si="7"/>
      </c>
      <c r="Q44" s="148">
        <f t="shared" si="8"/>
      </c>
      <c r="R44" s="148">
        <f t="shared" si="9"/>
        <v>22</v>
      </c>
      <c r="S44" s="148">
        <f t="shared" si="10"/>
      </c>
      <c r="T44" s="148">
        <f t="shared" si="11"/>
      </c>
      <c r="U44" s="148">
        <f t="shared" si="12"/>
      </c>
      <c r="V44" s="148">
        <f t="shared" si="13"/>
      </c>
      <c r="W44" s="148">
        <f t="shared" si="14"/>
      </c>
      <c r="X44" s="148">
        <f t="shared" si="15"/>
      </c>
      <c r="Y44" s="148">
        <f t="shared" si="16"/>
      </c>
      <c r="Z44" s="148">
        <f t="shared" si="17"/>
      </c>
      <c r="AA44" s="148">
        <f t="shared" si="18"/>
      </c>
    </row>
    <row r="45" spans="1:27" s="138" customFormat="1" ht="15.75">
      <c r="A45" s="143" t="s">
        <v>514</v>
      </c>
      <c r="B45" s="143" t="s">
        <v>493</v>
      </c>
      <c r="C45" s="321" t="s">
        <v>89</v>
      </c>
      <c r="D45" s="137" t="s">
        <v>54</v>
      </c>
      <c r="E45" s="309">
        <v>1152</v>
      </c>
      <c r="F45" s="140">
        <v>5</v>
      </c>
      <c r="G45" s="145">
        <v>21</v>
      </c>
      <c r="I45" s="148">
        <f t="shared" si="0"/>
      </c>
      <c r="J45" s="148">
        <f t="shared" si="1"/>
      </c>
      <c r="K45" s="148">
        <f t="shared" si="2"/>
      </c>
      <c r="L45" s="148">
        <f t="shared" si="3"/>
      </c>
      <c r="M45" s="148">
        <f t="shared" si="4"/>
      </c>
      <c r="N45" s="148">
        <f t="shared" si="5"/>
      </c>
      <c r="O45" s="148">
        <f t="shared" si="6"/>
      </c>
      <c r="P45" s="148">
        <f t="shared" si="7"/>
      </c>
      <c r="Q45" s="148">
        <f t="shared" si="8"/>
      </c>
      <c r="R45" s="148">
        <f t="shared" si="9"/>
      </c>
      <c r="S45" s="148">
        <f t="shared" si="10"/>
      </c>
      <c r="T45" s="148">
        <f t="shared" si="11"/>
      </c>
      <c r="U45" s="148">
        <f t="shared" si="12"/>
        <v>21</v>
      </c>
      <c r="V45" s="148">
        <f t="shared" si="13"/>
      </c>
      <c r="W45" s="148">
        <f t="shared" si="14"/>
      </c>
      <c r="X45" s="148">
        <f t="shared" si="15"/>
      </c>
      <c r="Y45" s="148">
        <f t="shared" si="16"/>
      </c>
      <c r="Z45" s="148">
        <f t="shared" si="17"/>
      </c>
      <c r="AA45" s="148">
        <f t="shared" si="18"/>
      </c>
    </row>
    <row r="46" spans="1:27" s="138" customFormat="1" ht="15.75">
      <c r="A46" s="143" t="s">
        <v>514</v>
      </c>
      <c r="B46" s="143" t="s">
        <v>493</v>
      </c>
      <c r="C46" s="321" t="s">
        <v>110</v>
      </c>
      <c r="D46" s="137" t="s">
        <v>69</v>
      </c>
      <c r="E46" s="307">
        <v>1159</v>
      </c>
      <c r="F46" s="140">
        <v>6</v>
      </c>
      <c r="G46" s="145">
        <v>20</v>
      </c>
      <c r="I46" s="148">
        <f t="shared" si="0"/>
      </c>
      <c r="J46" s="148">
        <f t="shared" si="1"/>
      </c>
      <c r="K46" s="148">
        <f t="shared" si="2"/>
      </c>
      <c r="L46" s="148">
        <f t="shared" si="3"/>
        <v>20</v>
      </c>
      <c r="M46" s="148">
        <f t="shared" si="4"/>
      </c>
      <c r="N46" s="148">
        <f t="shared" si="5"/>
      </c>
      <c r="O46" s="148">
        <f t="shared" si="6"/>
      </c>
      <c r="P46" s="148">
        <f t="shared" si="7"/>
      </c>
      <c r="Q46" s="148">
        <f t="shared" si="8"/>
      </c>
      <c r="R46" s="148">
        <f t="shared" si="9"/>
      </c>
      <c r="S46" s="148">
        <f t="shared" si="10"/>
      </c>
      <c r="T46" s="148">
        <f t="shared" si="11"/>
      </c>
      <c r="U46" s="148">
        <f t="shared" si="12"/>
      </c>
      <c r="V46" s="148">
        <f t="shared" si="13"/>
      </c>
      <c r="W46" s="148">
        <f t="shared" si="14"/>
      </c>
      <c r="X46" s="148">
        <f t="shared" si="15"/>
      </c>
      <c r="Y46" s="148">
        <f t="shared" si="16"/>
      </c>
      <c r="Z46" s="148">
        <f t="shared" si="17"/>
      </c>
      <c r="AA46" s="148">
        <f t="shared" si="18"/>
      </c>
    </row>
    <row r="47" spans="1:27" s="138" customFormat="1" ht="15.75">
      <c r="A47" s="143" t="s">
        <v>514</v>
      </c>
      <c r="B47" s="143" t="s">
        <v>493</v>
      </c>
      <c r="C47" s="322" t="s">
        <v>121</v>
      </c>
      <c r="D47" s="140" t="s">
        <v>58</v>
      </c>
      <c r="E47" s="308">
        <v>1163</v>
      </c>
      <c r="F47" s="140">
        <v>7</v>
      </c>
      <c r="G47" s="145">
        <v>19</v>
      </c>
      <c r="H47" s="141"/>
      <c r="I47" s="148">
        <f t="shared" si="0"/>
      </c>
      <c r="J47" s="148">
        <f t="shared" si="1"/>
      </c>
      <c r="K47" s="148">
        <f t="shared" si="2"/>
      </c>
      <c r="L47" s="148">
        <f t="shared" si="3"/>
      </c>
      <c r="M47" s="148">
        <f t="shared" si="4"/>
      </c>
      <c r="N47" s="148">
        <f t="shared" si="5"/>
      </c>
      <c r="O47" s="148">
        <f t="shared" si="6"/>
      </c>
      <c r="P47" s="148">
        <f t="shared" si="7"/>
      </c>
      <c r="Q47" s="148">
        <f t="shared" si="8"/>
      </c>
      <c r="R47" s="148">
        <f t="shared" si="9"/>
      </c>
      <c r="S47" s="148">
        <f t="shared" si="10"/>
      </c>
      <c r="T47" s="148">
        <f t="shared" si="11"/>
        <v>19</v>
      </c>
      <c r="U47" s="148">
        <f t="shared" si="12"/>
      </c>
      <c r="V47" s="148">
        <f t="shared" si="13"/>
      </c>
      <c r="W47" s="148">
        <f t="shared" si="14"/>
      </c>
      <c r="X47" s="148">
        <f t="shared" si="15"/>
      </c>
      <c r="Y47" s="148">
        <f t="shared" si="16"/>
      </c>
      <c r="Z47" s="148">
        <f t="shared" si="17"/>
      </c>
      <c r="AA47" s="148">
        <f t="shared" si="18"/>
      </c>
    </row>
    <row r="48" spans="1:27" s="138" customFormat="1" ht="15.75">
      <c r="A48" s="143" t="s">
        <v>514</v>
      </c>
      <c r="B48" s="143" t="s">
        <v>493</v>
      </c>
      <c r="C48" s="321" t="s">
        <v>316</v>
      </c>
      <c r="D48" s="137" t="s">
        <v>70</v>
      </c>
      <c r="E48" s="307">
        <v>1175</v>
      </c>
      <c r="F48" s="140">
        <v>8</v>
      </c>
      <c r="G48" s="145">
        <v>18</v>
      </c>
      <c r="I48" s="148">
        <f t="shared" si="0"/>
      </c>
      <c r="J48" s="148">
        <f t="shared" si="1"/>
      </c>
      <c r="K48" s="148">
        <f t="shared" si="2"/>
      </c>
      <c r="L48" s="148">
        <f t="shared" si="3"/>
      </c>
      <c r="M48" s="148">
        <f t="shared" si="4"/>
      </c>
      <c r="N48" s="148">
        <f t="shared" si="5"/>
      </c>
      <c r="O48" s="148">
        <f t="shared" si="6"/>
      </c>
      <c r="P48" s="148">
        <f t="shared" si="7"/>
      </c>
      <c r="Q48" s="148">
        <f t="shared" si="8"/>
      </c>
      <c r="R48" s="148">
        <f t="shared" si="9"/>
      </c>
      <c r="S48" s="148">
        <f t="shared" si="10"/>
        <v>18</v>
      </c>
      <c r="T48" s="148">
        <f t="shared" si="11"/>
      </c>
      <c r="U48" s="148">
        <f t="shared" si="12"/>
      </c>
      <c r="V48" s="148">
        <f t="shared" si="13"/>
      </c>
      <c r="W48" s="148">
        <f t="shared" si="14"/>
      </c>
      <c r="X48" s="148">
        <f t="shared" si="15"/>
      </c>
      <c r="Y48" s="148">
        <f t="shared" si="16"/>
      </c>
      <c r="Z48" s="148">
        <f t="shared" si="17"/>
      </c>
      <c r="AA48" s="148">
        <f t="shared" si="18"/>
      </c>
    </row>
    <row r="49" spans="1:27" s="138" customFormat="1" ht="15.75">
      <c r="A49" s="143" t="s">
        <v>514</v>
      </c>
      <c r="B49" s="143" t="s">
        <v>493</v>
      </c>
      <c r="C49" s="321" t="s">
        <v>120</v>
      </c>
      <c r="D49" s="137" t="s">
        <v>42</v>
      </c>
      <c r="E49" s="307">
        <v>1189</v>
      </c>
      <c r="F49" s="140">
        <v>9</v>
      </c>
      <c r="G49" s="145">
        <v>17</v>
      </c>
      <c r="I49" s="148">
        <f t="shared" si="0"/>
      </c>
      <c r="J49" s="148">
        <f t="shared" si="1"/>
      </c>
      <c r="K49" s="148">
        <f t="shared" si="2"/>
      </c>
      <c r="L49" s="148">
        <f t="shared" si="3"/>
      </c>
      <c r="M49" s="148">
        <f t="shared" si="4"/>
      </c>
      <c r="N49" s="148">
        <f t="shared" si="5"/>
      </c>
      <c r="O49" s="148">
        <f t="shared" si="6"/>
      </c>
      <c r="P49" s="148">
        <f t="shared" si="7"/>
      </c>
      <c r="Q49" s="148">
        <f t="shared" si="8"/>
      </c>
      <c r="R49" s="148">
        <f t="shared" si="9"/>
      </c>
      <c r="S49" s="148">
        <f t="shared" si="10"/>
      </c>
      <c r="T49" s="148">
        <f t="shared" si="11"/>
      </c>
      <c r="U49" s="148">
        <f t="shared" si="12"/>
      </c>
      <c r="V49" s="148">
        <f t="shared" si="13"/>
      </c>
      <c r="W49" s="148">
        <f t="shared" si="14"/>
      </c>
      <c r="X49" s="148">
        <f t="shared" si="15"/>
      </c>
      <c r="Y49" s="148">
        <f t="shared" si="16"/>
        <v>17</v>
      </c>
      <c r="Z49" s="148">
        <f t="shared" si="17"/>
      </c>
      <c r="AA49" s="148">
        <f t="shared" si="18"/>
      </c>
    </row>
    <row r="50" spans="1:27" s="138" customFormat="1" ht="15.75">
      <c r="A50" s="143" t="s">
        <v>514</v>
      </c>
      <c r="B50" s="143" t="s">
        <v>493</v>
      </c>
      <c r="C50" s="321" t="s">
        <v>150</v>
      </c>
      <c r="D50" s="137" t="s">
        <v>44</v>
      </c>
      <c r="E50" s="307">
        <v>1194</v>
      </c>
      <c r="F50" s="140">
        <v>10</v>
      </c>
      <c r="G50" s="145">
        <v>16</v>
      </c>
      <c r="I50" s="148">
        <f t="shared" si="0"/>
      </c>
      <c r="J50" s="148">
        <f t="shared" si="1"/>
      </c>
      <c r="K50" s="148">
        <f t="shared" si="2"/>
      </c>
      <c r="L50" s="148">
        <f t="shared" si="3"/>
      </c>
      <c r="M50" s="148">
        <f t="shared" si="4"/>
      </c>
      <c r="N50" s="148">
        <f t="shared" si="5"/>
      </c>
      <c r="O50" s="148">
        <f t="shared" si="6"/>
      </c>
      <c r="P50" s="148">
        <f t="shared" si="7"/>
      </c>
      <c r="Q50" s="148">
        <f t="shared" si="8"/>
      </c>
      <c r="R50" s="148">
        <f t="shared" si="9"/>
      </c>
      <c r="S50" s="148">
        <f t="shared" si="10"/>
      </c>
      <c r="T50" s="148">
        <f t="shared" si="11"/>
      </c>
      <c r="U50" s="148">
        <f t="shared" si="12"/>
      </c>
      <c r="V50" s="148">
        <f t="shared" si="13"/>
      </c>
      <c r="W50" s="148">
        <f t="shared" si="14"/>
        <v>16</v>
      </c>
      <c r="X50" s="148">
        <f t="shared" si="15"/>
      </c>
      <c r="Y50" s="148">
        <f t="shared" si="16"/>
      </c>
      <c r="Z50" s="148">
        <f t="shared" si="17"/>
      </c>
      <c r="AA50" s="148">
        <f t="shared" si="18"/>
      </c>
    </row>
    <row r="51" spans="1:27" s="138" customFormat="1" ht="15.75">
      <c r="A51" s="143" t="s">
        <v>514</v>
      </c>
      <c r="B51" s="143" t="s">
        <v>493</v>
      </c>
      <c r="C51" s="321" t="s">
        <v>120</v>
      </c>
      <c r="D51" s="137" t="s">
        <v>42</v>
      </c>
      <c r="E51" s="307">
        <v>1223</v>
      </c>
      <c r="F51" s="140">
        <v>11</v>
      </c>
      <c r="G51" s="145">
        <v>15</v>
      </c>
      <c r="I51" s="148">
        <f t="shared" si="0"/>
      </c>
      <c r="J51" s="148">
        <f t="shared" si="1"/>
      </c>
      <c r="K51" s="148">
        <f t="shared" si="2"/>
      </c>
      <c r="L51" s="148">
        <f t="shared" si="3"/>
      </c>
      <c r="M51" s="148">
        <f t="shared" si="4"/>
      </c>
      <c r="N51" s="148">
        <f t="shared" si="5"/>
      </c>
      <c r="O51" s="148">
        <f t="shared" si="6"/>
      </c>
      <c r="P51" s="148">
        <f t="shared" si="7"/>
      </c>
      <c r="Q51" s="148">
        <f t="shared" si="8"/>
      </c>
      <c r="R51" s="148">
        <f t="shared" si="9"/>
      </c>
      <c r="S51" s="148">
        <f t="shared" si="10"/>
      </c>
      <c r="T51" s="148">
        <f t="shared" si="11"/>
      </c>
      <c r="U51" s="148">
        <f t="shared" si="12"/>
      </c>
      <c r="V51" s="148">
        <f t="shared" si="13"/>
      </c>
      <c r="W51" s="148">
        <f t="shared" si="14"/>
      </c>
      <c r="X51" s="148">
        <f t="shared" si="15"/>
      </c>
      <c r="Y51" s="148">
        <f t="shared" si="16"/>
        <v>15</v>
      </c>
      <c r="Z51" s="148">
        <f t="shared" si="17"/>
      </c>
      <c r="AA51" s="148">
        <f t="shared" si="18"/>
      </c>
    </row>
    <row r="52" spans="1:27" s="138" customFormat="1" ht="16.5" thickBot="1">
      <c r="A52" s="163" t="s">
        <v>514</v>
      </c>
      <c r="B52" s="163" t="s">
        <v>493</v>
      </c>
      <c r="C52" s="323" t="s">
        <v>88</v>
      </c>
      <c r="D52" s="315" t="s">
        <v>67</v>
      </c>
      <c r="E52" s="316">
        <v>1242</v>
      </c>
      <c r="F52" s="315">
        <v>12</v>
      </c>
      <c r="G52" s="324">
        <v>14</v>
      </c>
      <c r="I52" s="148">
        <f t="shared" si="0"/>
      </c>
      <c r="J52" s="148">
        <f t="shared" si="1"/>
      </c>
      <c r="K52" s="148">
        <f t="shared" si="2"/>
      </c>
      <c r="L52" s="148">
        <f t="shared" si="3"/>
      </c>
      <c r="M52" s="148">
        <f t="shared" si="4"/>
      </c>
      <c r="N52" s="148">
        <f t="shared" si="5"/>
      </c>
      <c r="O52" s="148">
        <f t="shared" si="6"/>
      </c>
      <c r="P52" s="148">
        <f t="shared" si="7"/>
      </c>
      <c r="Q52" s="148">
        <f t="shared" si="8"/>
      </c>
      <c r="R52" s="148">
        <f t="shared" si="9"/>
        <v>14</v>
      </c>
      <c r="S52" s="148">
        <f t="shared" si="10"/>
      </c>
      <c r="T52" s="148">
        <f t="shared" si="11"/>
      </c>
      <c r="U52" s="148">
        <f t="shared" si="12"/>
      </c>
      <c r="V52" s="148">
        <f t="shared" si="13"/>
      </c>
      <c r="W52" s="148">
        <f t="shared" si="14"/>
      </c>
      <c r="X52" s="148">
        <f t="shared" si="15"/>
      </c>
      <c r="Y52" s="148">
        <f t="shared" si="16"/>
      </c>
      <c r="Z52" s="148">
        <f t="shared" si="17"/>
      </c>
      <c r="AA52" s="148">
        <f t="shared" si="18"/>
      </c>
    </row>
    <row r="53" ht="15.75">
      <c r="L53" s="139">
        <f>IF($D53&lt;&gt;($L$1),"",$G53)</f>
      </c>
    </row>
    <row r="54" spans="8:27" ht="15.75">
      <c r="H54" s="304" t="s">
        <v>13</v>
      </c>
      <c r="I54" s="304">
        <f>SUM(I2:I52)</f>
        <v>0</v>
      </c>
      <c r="J54" s="304">
        <f aca="true" t="shared" si="19" ref="J54:AA54">SUM(J2:J52)</f>
        <v>0</v>
      </c>
      <c r="K54" s="304">
        <f t="shared" si="19"/>
        <v>32</v>
      </c>
      <c r="L54" s="304">
        <f t="shared" si="19"/>
        <v>100</v>
      </c>
      <c r="M54" s="304">
        <f t="shared" si="19"/>
        <v>0</v>
      </c>
      <c r="N54" s="304">
        <f t="shared" si="19"/>
        <v>0</v>
      </c>
      <c r="O54" s="304">
        <f t="shared" si="19"/>
        <v>0</v>
      </c>
      <c r="P54" s="304">
        <f t="shared" si="19"/>
        <v>0</v>
      </c>
      <c r="Q54" s="304">
        <f t="shared" si="19"/>
        <v>41</v>
      </c>
      <c r="R54" s="304">
        <f t="shared" si="19"/>
        <v>145</v>
      </c>
      <c r="S54" s="304">
        <f t="shared" si="19"/>
        <v>18</v>
      </c>
      <c r="T54" s="304">
        <f t="shared" si="19"/>
        <v>85</v>
      </c>
      <c r="U54" s="304">
        <f t="shared" si="19"/>
        <v>61</v>
      </c>
      <c r="V54" s="304">
        <f t="shared" si="19"/>
        <v>30</v>
      </c>
      <c r="W54" s="304">
        <f t="shared" si="19"/>
        <v>169</v>
      </c>
      <c r="X54" s="304">
        <f t="shared" si="19"/>
        <v>0</v>
      </c>
      <c r="Y54" s="304">
        <f t="shared" si="19"/>
        <v>156</v>
      </c>
      <c r="Z54" s="304">
        <f t="shared" si="19"/>
        <v>0</v>
      </c>
      <c r="AA54" s="304">
        <f t="shared" si="19"/>
        <v>0</v>
      </c>
    </row>
    <row r="56" spans="5:27" s="136" customFormat="1" ht="15.75">
      <c r="E56" s="248"/>
      <c r="H56" s="305" t="s">
        <v>74</v>
      </c>
      <c r="I56" s="306"/>
      <c r="J56" s="148"/>
      <c r="K56" s="336">
        <v>8</v>
      </c>
      <c r="L56" s="148">
        <v>4</v>
      </c>
      <c r="M56" s="336"/>
      <c r="N56" s="336"/>
      <c r="O56" s="336"/>
      <c r="P56" s="336"/>
      <c r="Q56" s="336">
        <v>7</v>
      </c>
      <c r="R56" s="336">
        <v>3</v>
      </c>
      <c r="S56" s="336">
        <v>10</v>
      </c>
      <c r="T56" s="336">
        <v>5</v>
      </c>
      <c r="U56" s="336">
        <v>6</v>
      </c>
      <c r="V56" s="336">
        <v>9</v>
      </c>
      <c r="W56" s="336">
        <v>1</v>
      </c>
      <c r="X56" s="336"/>
      <c r="Y56" s="336">
        <v>2</v>
      </c>
      <c r="Z56" s="148"/>
      <c r="AA56" s="148"/>
    </row>
    <row r="58" ht="15.75">
      <c r="C58" s="136"/>
    </row>
  </sheetData>
  <sheetProtection selectLockedCells="1" selectUnlockedCells="1"/>
  <printOptions horizontalCentered="1"/>
  <pageMargins left="0.19652777777777777" right="0.19652777777777777" top="0.75" bottom="0.5902777777777778" header="0.3" footer="0.39375"/>
  <pageSetup horizontalDpi="300" verticalDpi="300" orientation="portrait" paperSize="9" r:id="rId1"/>
  <headerFooter alignWithMargins="0">
    <oddHeader>&amp;L&amp;"Times New Roman,Gras"FSGT Ile de France&amp;C&amp;"Times New Roman,Gras"CHALLENGE GUIMIER JEUNES
1er tour</oddHeader>
    <oddFooter>&amp;CPage &amp;P de &amp;N</oddFooter>
  </headerFooter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L66"/>
  <sheetViews>
    <sheetView showZeros="0" zoomScale="75" zoomScaleNormal="75" zoomScalePageLayoutView="0" workbookViewId="0" topLeftCell="A1">
      <selection activeCell="A3" sqref="A3:R60"/>
    </sheetView>
  </sheetViews>
  <sheetFormatPr defaultColWidth="7.25390625" defaultRowHeight="15.75"/>
  <cols>
    <col min="1" max="1" width="18.00390625" style="129" bestFit="1" customWidth="1"/>
    <col min="2" max="2" width="12.25390625" style="129" bestFit="1" customWidth="1"/>
    <col min="3" max="3" width="7.375" style="94" bestFit="1" customWidth="1"/>
    <col min="4" max="4" width="10.125" style="100" bestFit="1" customWidth="1"/>
    <col min="5" max="5" width="9.00390625" style="94" bestFit="1" customWidth="1"/>
    <col min="6" max="6" width="10.125" style="100" bestFit="1" customWidth="1"/>
    <col min="7" max="7" width="9.00390625" style="94" bestFit="1" customWidth="1"/>
    <col min="8" max="8" width="10.125" style="101" bestFit="1" customWidth="1"/>
    <col min="9" max="9" width="9.00390625" style="94" bestFit="1" customWidth="1"/>
    <col min="10" max="10" width="10.125" style="102" bestFit="1" customWidth="1"/>
    <col min="11" max="11" width="9.00390625" style="94" bestFit="1" customWidth="1"/>
    <col min="12" max="12" width="10.125" style="102" bestFit="1" customWidth="1"/>
    <col min="13" max="13" width="9.00390625" style="94" bestFit="1" customWidth="1"/>
    <col min="14" max="14" width="10.125" style="102" bestFit="1" customWidth="1"/>
    <col min="15" max="15" width="9.00390625" style="94" bestFit="1" customWidth="1"/>
    <col min="16" max="16" width="5.125" style="87" bestFit="1" customWidth="1"/>
    <col min="17" max="18" width="7.75390625" style="94" bestFit="1" customWidth="1"/>
    <col min="19" max="19" width="12.25390625" style="94" bestFit="1" customWidth="1"/>
    <col min="20" max="20" width="7.00390625" style="94" bestFit="1" customWidth="1"/>
    <col min="21" max="22" width="5.50390625" style="94" bestFit="1" customWidth="1"/>
    <col min="23" max="24" width="7.00390625" style="94" bestFit="1" customWidth="1"/>
    <col min="25" max="25" width="5.50390625" style="94" bestFit="1" customWidth="1"/>
    <col min="26" max="26" width="7.00390625" style="94" bestFit="1" customWidth="1"/>
    <col min="27" max="27" width="7.125" style="94" bestFit="1" customWidth="1"/>
    <col min="28" max="28" width="5.50390625" style="94" bestFit="1" customWidth="1"/>
    <col min="29" max="29" width="6.625" style="94" bestFit="1" customWidth="1"/>
    <col min="30" max="31" width="5.25390625" style="94" bestFit="1" customWidth="1"/>
    <col min="32" max="32" width="8.50390625" style="94" bestFit="1" customWidth="1"/>
    <col min="33" max="33" width="6.75390625" style="94" bestFit="1" customWidth="1"/>
    <col min="34" max="34" width="5.25390625" style="94" bestFit="1" customWidth="1"/>
    <col min="35" max="35" width="4.625" style="94" bestFit="1" customWidth="1"/>
    <col min="36" max="37" width="7.00390625" style="94" bestFit="1" customWidth="1"/>
    <col min="38" max="38" width="5.625" style="94" bestFit="1" customWidth="1"/>
    <col min="39" max="16384" width="7.25390625" style="94" customWidth="1"/>
  </cols>
  <sheetData>
    <row r="1" spans="1:18" s="92" customFormat="1" ht="27">
      <c r="A1" s="460" t="s">
        <v>328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</row>
    <row r="2" spans="1:18" s="86" customFormat="1" ht="27" thickBot="1">
      <c r="A2" s="461" t="s">
        <v>490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</row>
    <row r="3" spans="1:38" s="93" customFormat="1" ht="13.5" thickBot="1">
      <c r="A3" s="462" t="s">
        <v>0</v>
      </c>
      <c r="B3" s="464" t="s">
        <v>66</v>
      </c>
      <c r="C3" s="466" t="s">
        <v>64</v>
      </c>
      <c r="D3" s="468" t="s">
        <v>3</v>
      </c>
      <c r="E3" s="469"/>
      <c r="F3" s="469" t="s">
        <v>4</v>
      </c>
      <c r="G3" s="469"/>
      <c r="H3" s="469" t="s">
        <v>495</v>
      </c>
      <c r="I3" s="469"/>
      <c r="J3" s="469" t="s">
        <v>494</v>
      </c>
      <c r="K3" s="469"/>
      <c r="L3" s="469" t="s">
        <v>111</v>
      </c>
      <c r="M3" s="469"/>
      <c r="N3" s="469" t="s">
        <v>10</v>
      </c>
      <c r="O3" s="469"/>
      <c r="P3" s="185" t="s">
        <v>282</v>
      </c>
      <c r="Q3" s="470" t="s">
        <v>39</v>
      </c>
      <c r="R3" s="476" t="s">
        <v>12</v>
      </c>
      <c r="T3" s="474" t="str">
        <f>'[1]Points T1 J2'!C3</f>
        <v>ABDO</v>
      </c>
      <c r="U3" s="474" t="str">
        <f>'[1]Points T1 J2'!D3</f>
        <v>ACB</v>
      </c>
      <c r="V3" s="474" t="s">
        <v>241</v>
      </c>
      <c r="W3" s="474" t="str">
        <f>'[1]Points T1 J2'!E3</f>
        <v>ASGB</v>
      </c>
      <c r="X3" s="474" t="str">
        <f>'[1]Points T1 J2'!F3</f>
        <v>BMSA</v>
      </c>
      <c r="Y3" s="474" t="s">
        <v>76</v>
      </c>
      <c r="Z3" s="474" t="s">
        <v>147</v>
      </c>
      <c r="AA3" s="474" t="str">
        <f>'[1]Points T1 J2'!I3</f>
        <v>COMA</v>
      </c>
      <c r="AB3" s="474" t="str">
        <f>'[1]Points T1 J2'!J3</f>
        <v>CSB</v>
      </c>
      <c r="AC3" s="474" t="str">
        <f>'[1]Points T1 J2'!L3</f>
        <v>NLSA</v>
      </c>
      <c r="AD3" s="474" t="str">
        <f>'[1]Points T1 J2'!M3</f>
        <v>ESS</v>
      </c>
      <c r="AE3" s="474" t="str">
        <f>'[1]Points T1 J2'!N3</f>
        <v>ESV</v>
      </c>
      <c r="AF3" s="474" t="str">
        <f>'[1]Points T1 J2'!O3</f>
        <v>ESC XV</v>
      </c>
      <c r="AG3" s="474" t="str">
        <f>'[1]Points T1 J2'!P3</f>
        <v>SDUS</v>
      </c>
      <c r="AH3" s="474" t="str">
        <f>'[1]Points T1 J2'!Q3</f>
        <v>TAC</v>
      </c>
      <c r="AI3" s="474" t="str">
        <f>'[1]Points T1 J2'!R3</f>
        <v>USI</v>
      </c>
      <c r="AJ3" s="474" t="str">
        <f>'[1]Points T1 J2'!S3</f>
        <v>USMA</v>
      </c>
      <c r="AK3" s="474" t="str">
        <f>'[1]Points T1 J2'!T3</f>
        <v>USOB</v>
      </c>
      <c r="AL3" s="472" t="str">
        <f>'[1]Points T1 J2'!U3</f>
        <v>VMA</v>
      </c>
    </row>
    <row r="4" spans="1:38" ht="13.5" thickBot="1">
      <c r="A4" s="463"/>
      <c r="B4" s="465"/>
      <c r="C4" s="467"/>
      <c r="D4" s="192" t="s">
        <v>2</v>
      </c>
      <c r="E4" s="193" t="s">
        <v>1</v>
      </c>
      <c r="F4" s="194" t="s">
        <v>2</v>
      </c>
      <c r="G4" s="193" t="s">
        <v>1</v>
      </c>
      <c r="H4" s="195" t="s">
        <v>2</v>
      </c>
      <c r="I4" s="193" t="s">
        <v>1</v>
      </c>
      <c r="J4" s="196" t="s">
        <v>2</v>
      </c>
      <c r="K4" s="193" t="s">
        <v>1</v>
      </c>
      <c r="L4" s="196" t="s">
        <v>2</v>
      </c>
      <c r="M4" s="193" t="s">
        <v>1</v>
      </c>
      <c r="N4" s="196" t="s">
        <v>2</v>
      </c>
      <c r="O4" s="193" t="s">
        <v>1</v>
      </c>
      <c r="P4" s="186"/>
      <c r="Q4" s="471"/>
      <c r="R4" s="477"/>
      <c r="T4" s="475"/>
      <c r="U4" s="475"/>
      <c r="V4" s="475"/>
      <c r="W4" s="475"/>
      <c r="X4" s="475"/>
      <c r="Y4" s="475"/>
      <c r="Z4" s="475"/>
      <c r="AA4" s="475"/>
      <c r="AB4" s="475"/>
      <c r="AC4" s="475"/>
      <c r="AD4" s="475"/>
      <c r="AE4" s="475"/>
      <c r="AF4" s="475"/>
      <c r="AG4" s="475"/>
      <c r="AH4" s="475"/>
      <c r="AI4" s="475"/>
      <c r="AJ4" s="475"/>
      <c r="AK4" s="475"/>
      <c r="AL4" s="473"/>
    </row>
    <row r="5" spans="1:38" s="78" customFormat="1" ht="15">
      <c r="A5" s="287" t="s">
        <v>416</v>
      </c>
      <c r="B5" s="288" t="s">
        <v>364</v>
      </c>
      <c r="C5" s="289" t="s">
        <v>70</v>
      </c>
      <c r="D5" s="228">
        <v>85</v>
      </c>
      <c r="E5" s="149">
        <f>IF(ISBLANK(D5),"",VLOOKUP(D5,Moustique_50_m,2))</f>
        <v>18</v>
      </c>
      <c r="F5" s="335"/>
      <c r="G5" s="190">
        <f>IF(ISBLANK(F5),"",VLOOKUP(F5,Moustique_50_haies,2))</f>
      </c>
      <c r="H5" s="77">
        <v>4190</v>
      </c>
      <c r="I5" s="113">
        <f>IF(ISBLANK(H5),"",VLOOKUP(H5,Moustique_600_marche,2))</f>
        <v>15</v>
      </c>
      <c r="J5" s="230">
        <v>460</v>
      </c>
      <c r="K5" s="149">
        <f>IF(ISBLANK(J5),"",VLOOKUP(J5,Moustique_Triple_saut,2))</f>
        <v>14</v>
      </c>
      <c r="L5" s="231"/>
      <c r="M5" s="149">
        <f>IF(ISBLANK(L5),"",VLOOKUP(L5,Moustique_MB,2))</f>
      </c>
      <c r="N5" s="231"/>
      <c r="O5" s="166">
        <f>IF(ISBLANK(N5),"",VLOOKUP(N5,Moustique_Anneau,2))</f>
      </c>
      <c r="P5" s="175">
        <f aca="true" t="shared" si="0" ref="P5:P36">IF(ISBLANK(C5),"",COUNTA(D5,F5,H5,J5,L5,N5))</f>
        <v>3</v>
      </c>
      <c r="Q5" s="176">
        <f aca="true" t="shared" si="1" ref="Q5:Q36">SUM(O5,M5,K5,I5,G5,E5)</f>
        <v>47</v>
      </c>
      <c r="R5" s="232">
        <v>1</v>
      </c>
      <c r="S5" s="75"/>
      <c r="T5" s="333">
        <f aca="true" t="shared" si="2" ref="T5:T36">IF($T$3&lt;&gt;(C5),"",Q5)</f>
      </c>
      <c r="U5" s="333">
        <f aca="true" t="shared" si="3" ref="U5:U36">IF($U$3&lt;&gt;(C5),"",Q5)</f>
      </c>
      <c r="V5" s="333">
        <f aca="true" t="shared" si="4" ref="V5:V36">IF($V$3&lt;&gt;(C5),"",Q5)</f>
      </c>
      <c r="W5" s="333">
        <f aca="true" t="shared" si="5" ref="W5:W36">IF($W$3&lt;&gt;(C5),"",Q5)</f>
      </c>
      <c r="X5" s="333">
        <f aca="true" t="shared" si="6" ref="X5:X36">IF($X$3&lt;&gt;(C5),"",Q5)</f>
      </c>
      <c r="Y5" s="333">
        <f aca="true" t="shared" si="7" ref="Y5:Y36">IF($Y$3&lt;&gt;(C5),"",Q5)</f>
      </c>
      <c r="Z5" s="333">
        <f aca="true" t="shared" si="8" ref="Z5:Z36">IF($Z$3&lt;&gt;(C5),"",Q5)</f>
      </c>
      <c r="AA5" s="333">
        <f aca="true" t="shared" si="9" ref="AA5:AA36">IF($AA$3&lt;&gt;(C5),"",Q5)</f>
      </c>
      <c r="AB5" s="333">
        <f aca="true" t="shared" si="10" ref="AB5:AB36">IF($AB$3&lt;&gt;(C5),"",Q5)</f>
      </c>
      <c r="AC5" s="333">
        <f aca="true" t="shared" si="11" ref="AC5:AC36">IF($AC$3&lt;&gt;(C5),"",Q5)</f>
      </c>
      <c r="AD5" s="333">
        <f aca="true" t="shared" si="12" ref="AD5:AD36">IF($AD$3&lt;&gt;(C5),"",Q5)</f>
        <v>47</v>
      </c>
      <c r="AE5" s="333">
        <f aca="true" t="shared" si="13" ref="AE5:AE36">IF($AE$3&lt;&gt;(C5),"",Q5)</f>
      </c>
      <c r="AF5" s="333">
        <f aca="true" t="shared" si="14" ref="AF5:AF36">IF($AF$3&lt;&gt;(C5),"",Q5)</f>
      </c>
      <c r="AG5" s="333">
        <f aca="true" t="shared" si="15" ref="AG5:AG36">IF($AG$3&lt;&gt;(C5),"",Q5)</f>
      </c>
      <c r="AH5" s="333">
        <f aca="true" t="shared" si="16" ref="AH5:AH36">IF($AH$3&lt;&gt;(C5),"",Q5)</f>
      </c>
      <c r="AI5" s="333">
        <f aca="true" t="shared" si="17" ref="AI5:AI36">IF($AI$3&lt;&gt;(C5),"",Q5)</f>
      </c>
      <c r="AJ5" s="333">
        <f aca="true" t="shared" si="18" ref="AJ5:AJ36">IF($AJ$3&lt;&gt;(C5),"",Q5)</f>
      </c>
      <c r="AK5" s="333">
        <f aca="true" t="shared" si="19" ref="AK5:AK36">IF($AK$3&lt;&gt;(C5),"",Q5)</f>
      </c>
      <c r="AL5" s="333">
        <f aca="true" t="shared" si="20" ref="AL5:AL36">IF($AL$3&lt;&gt;(C5),"",Q5)</f>
      </c>
    </row>
    <row r="6" spans="1:38" s="78" customFormat="1" ht="15">
      <c r="A6" s="118" t="s">
        <v>125</v>
      </c>
      <c r="B6" s="117" t="s">
        <v>109</v>
      </c>
      <c r="C6" s="178" t="s">
        <v>67</v>
      </c>
      <c r="D6" s="228">
        <v>91</v>
      </c>
      <c r="E6" s="149">
        <f>IF(ISBLANK(D6),"",VLOOKUP(D6,Moustique_50_m,2))</f>
        <v>16</v>
      </c>
      <c r="F6" s="335"/>
      <c r="G6" s="190">
        <f>IF(ISBLANK(F6),"",VLOOKUP(F6,Moustique_50_haies,2))</f>
      </c>
      <c r="H6" s="77">
        <v>4230</v>
      </c>
      <c r="I6" s="113">
        <f>IF(ISBLANK(H6),"",VLOOKUP(H6,Moustique_600_marche,2))</f>
        <v>15</v>
      </c>
      <c r="J6" s="230">
        <v>505</v>
      </c>
      <c r="K6" s="149">
        <f>IF(ISBLANK(J6),"",VLOOKUP(J6,Moustique_Triple_saut,2))</f>
        <v>16</v>
      </c>
      <c r="L6" s="231"/>
      <c r="M6" s="149">
        <f>IF(ISBLANK(L6),"",VLOOKUP(L6,Moustique_MB,2))</f>
      </c>
      <c r="N6" s="231"/>
      <c r="O6" s="166">
        <f>IF(ISBLANK(N6),"",VLOOKUP(N6,Moustique_Anneau,2))</f>
      </c>
      <c r="P6" s="175">
        <f t="shared" si="0"/>
        <v>3</v>
      </c>
      <c r="Q6" s="176">
        <f t="shared" si="1"/>
        <v>47</v>
      </c>
      <c r="R6" s="232">
        <v>2</v>
      </c>
      <c r="S6" s="95"/>
      <c r="T6" s="333">
        <f t="shared" si="2"/>
      </c>
      <c r="U6" s="333">
        <f t="shared" si="3"/>
      </c>
      <c r="V6" s="333">
        <f t="shared" si="4"/>
      </c>
      <c r="W6" s="333">
        <f t="shared" si="5"/>
      </c>
      <c r="X6" s="333">
        <f t="shared" si="6"/>
      </c>
      <c r="Y6" s="333">
        <f t="shared" si="7"/>
      </c>
      <c r="Z6" s="333">
        <f t="shared" si="8"/>
      </c>
      <c r="AA6" s="333">
        <f t="shared" si="9"/>
      </c>
      <c r="AB6" s="333">
        <f t="shared" si="10"/>
      </c>
      <c r="AC6" s="333">
        <f t="shared" si="11"/>
        <v>47</v>
      </c>
      <c r="AD6" s="333">
        <f t="shared" si="12"/>
      </c>
      <c r="AE6" s="333">
        <f t="shared" si="13"/>
      </c>
      <c r="AF6" s="333">
        <f t="shared" si="14"/>
      </c>
      <c r="AG6" s="333">
        <f t="shared" si="15"/>
      </c>
      <c r="AH6" s="333">
        <f t="shared" si="16"/>
      </c>
      <c r="AI6" s="333">
        <f t="shared" si="17"/>
      </c>
      <c r="AJ6" s="333">
        <f t="shared" si="18"/>
      </c>
      <c r="AK6" s="333">
        <f t="shared" si="19"/>
      </c>
      <c r="AL6" s="333">
        <f t="shared" si="20"/>
      </c>
    </row>
    <row r="7" spans="1:38" s="78" customFormat="1" ht="15">
      <c r="A7" s="121" t="s">
        <v>614</v>
      </c>
      <c r="B7" s="116" t="s">
        <v>615</v>
      </c>
      <c r="C7" s="177" t="s">
        <v>241</v>
      </c>
      <c r="D7" s="286">
        <v>90</v>
      </c>
      <c r="E7" s="149">
        <f>IF(ISBLANK(D7),"",VLOOKUP(D7,Moustique_50_m,2))</f>
        <v>17</v>
      </c>
      <c r="F7" s="260">
        <v>109</v>
      </c>
      <c r="G7" s="190">
        <f>IF(ISBLANK(F7),"",VLOOKUP(F7,Moustique_50_haies,2))</f>
        <v>14</v>
      </c>
      <c r="H7" s="262"/>
      <c r="I7" s="113">
        <f>IF(ISBLANK(H7),"",VLOOKUP(H7,Moustique_600_marche,2))</f>
      </c>
      <c r="J7" s="230">
        <v>460</v>
      </c>
      <c r="K7" s="149">
        <f>IF(ISBLANK(J7),"",VLOOKUP(J7,Moustique_Triple_saut,2))</f>
        <v>14</v>
      </c>
      <c r="L7" s="231"/>
      <c r="M7" s="149">
        <f>IF(ISBLANK(L7),"",VLOOKUP(L7,Moustique_MB,2))</f>
      </c>
      <c r="N7" s="263"/>
      <c r="O7" s="166">
        <f>IF(ISBLANK(N7),"",VLOOKUP(N7,Moustique_Anneau,2))</f>
      </c>
      <c r="P7" s="175">
        <f t="shared" si="0"/>
        <v>3</v>
      </c>
      <c r="Q7" s="176">
        <f t="shared" si="1"/>
        <v>45</v>
      </c>
      <c r="R7" s="232">
        <v>3</v>
      </c>
      <c r="S7" s="95"/>
      <c r="T7" s="333">
        <f t="shared" si="2"/>
      </c>
      <c r="U7" s="333">
        <f t="shared" si="3"/>
      </c>
      <c r="V7" s="333">
        <f t="shared" si="4"/>
        <v>45</v>
      </c>
      <c r="W7" s="333">
        <f t="shared" si="5"/>
      </c>
      <c r="X7" s="333">
        <f t="shared" si="6"/>
      </c>
      <c r="Y7" s="333">
        <f t="shared" si="7"/>
      </c>
      <c r="Z7" s="333">
        <f t="shared" si="8"/>
      </c>
      <c r="AA7" s="333">
        <f t="shared" si="9"/>
      </c>
      <c r="AB7" s="333">
        <f t="shared" si="10"/>
      </c>
      <c r="AC7" s="333">
        <f t="shared" si="11"/>
      </c>
      <c r="AD7" s="333">
        <f t="shared" si="12"/>
      </c>
      <c r="AE7" s="333">
        <f t="shared" si="13"/>
      </c>
      <c r="AF7" s="333">
        <f t="shared" si="14"/>
      </c>
      <c r="AG7" s="333">
        <f t="shared" si="15"/>
      </c>
      <c r="AH7" s="333">
        <f t="shared" si="16"/>
      </c>
      <c r="AI7" s="333">
        <f t="shared" si="17"/>
      </c>
      <c r="AJ7" s="333">
        <f t="shared" si="18"/>
      </c>
      <c r="AK7" s="333">
        <f t="shared" si="19"/>
      </c>
      <c r="AL7" s="333">
        <f t="shared" si="20"/>
      </c>
    </row>
    <row r="8" spans="1:38" s="95" customFormat="1" ht="15">
      <c r="A8" s="227" t="s">
        <v>386</v>
      </c>
      <c r="B8" s="226" t="s">
        <v>387</v>
      </c>
      <c r="C8" s="221" t="s">
        <v>42</v>
      </c>
      <c r="D8" s="188"/>
      <c r="E8" s="149">
        <f>IF(ISBLANK(D8),"",VLOOKUP(D8,Moustique_50_m,2))</f>
      </c>
      <c r="F8" s="189">
        <v>106</v>
      </c>
      <c r="G8" s="190">
        <f>IF(ISBLANK(F8),"",VLOOKUP(F8,Moustique_50_haies,2))</f>
        <v>15</v>
      </c>
      <c r="H8" s="191">
        <v>4120</v>
      </c>
      <c r="I8" s="113">
        <f>IF(ISBLANK(H8),"",VLOOKUP(H8,Moustique_600_marche,2))</f>
        <v>16</v>
      </c>
      <c r="J8" s="230">
        <v>475</v>
      </c>
      <c r="K8" s="149">
        <f>IF(ISBLANK(J8),"",VLOOKUP(J8,Moustique_Triple_saut,2))</f>
        <v>14</v>
      </c>
      <c r="L8" s="187"/>
      <c r="M8" s="149">
        <f>IF(ISBLANK(L8),"",VLOOKUP(L8,Moustique_MB,2))</f>
      </c>
      <c r="N8" s="187"/>
      <c r="O8" s="166">
        <f>IF(ISBLANK(N8),"",VLOOKUP(N8,Moustique_Anneau,2))</f>
      </c>
      <c r="P8" s="175">
        <f t="shared" si="0"/>
        <v>3</v>
      </c>
      <c r="Q8" s="176">
        <f t="shared" si="1"/>
        <v>45</v>
      </c>
      <c r="R8" s="232">
        <v>4</v>
      </c>
      <c r="T8" s="333">
        <f t="shared" si="2"/>
      </c>
      <c r="U8" s="333">
        <f t="shared" si="3"/>
      </c>
      <c r="V8" s="333">
        <f t="shared" si="4"/>
      </c>
      <c r="W8" s="333">
        <f t="shared" si="5"/>
      </c>
      <c r="X8" s="333">
        <f t="shared" si="6"/>
      </c>
      <c r="Y8" s="333">
        <f t="shared" si="7"/>
      </c>
      <c r="Z8" s="333">
        <f t="shared" si="8"/>
      </c>
      <c r="AA8" s="333">
        <f t="shared" si="9"/>
      </c>
      <c r="AB8" s="333">
        <f t="shared" si="10"/>
      </c>
      <c r="AC8" s="333">
        <f t="shared" si="11"/>
      </c>
      <c r="AD8" s="333">
        <f t="shared" si="12"/>
      </c>
      <c r="AE8" s="333">
        <f t="shared" si="13"/>
      </c>
      <c r="AF8" s="333">
        <f t="shared" si="14"/>
      </c>
      <c r="AG8" s="333">
        <f t="shared" si="15"/>
      </c>
      <c r="AH8" s="333">
        <f t="shared" si="16"/>
      </c>
      <c r="AI8" s="333">
        <f t="shared" si="17"/>
      </c>
      <c r="AJ8" s="333">
        <f t="shared" si="18"/>
        <v>45</v>
      </c>
      <c r="AK8" s="333">
        <f t="shared" si="19"/>
      </c>
      <c r="AL8" s="333">
        <f t="shared" si="20"/>
      </c>
    </row>
    <row r="9" spans="1:38" s="95" customFormat="1" ht="15">
      <c r="A9" s="118" t="s">
        <v>424</v>
      </c>
      <c r="B9" s="117" t="s">
        <v>425</v>
      </c>
      <c r="C9" s="178" t="s">
        <v>58</v>
      </c>
      <c r="D9" s="188">
        <v>86</v>
      </c>
      <c r="E9" s="149">
        <f>IF(ISBLANK(D9),"",VLOOKUP(D9,Moustique_50_m,2))</f>
        <v>18</v>
      </c>
      <c r="F9" s="189">
        <v>104</v>
      </c>
      <c r="G9" s="190">
        <f>IF(ISBLANK(F9),"",VLOOKUP(F9,Moustique_50_haies,2))</f>
        <v>16</v>
      </c>
      <c r="H9" s="191"/>
      <c r="I9" s="113">
        <f>IF(ISBLANK(H9),"",VLOOKUP(H9,Moustique_600_marche,2))</f>
      </c>
      <c r="J9" s="230"/>
      <c r="K9" s="149">
        <f>IF(ISBLANK(J9),"",VLOOKUP(J9,Moustique_Triple_saut,2))</f>
      </c>
      <c r="L9" s="187">
        <v>385</v>
      </c>
      <c r="M9" s="149">
        <f>IF(ISBLANK(L9),"",VLOOKUP(L9,Moustique_MB,2))</f>
        <v>10</v>
      </c>
      <c r="N9" s="187"/>
      <c r="O9" s="166">
        <f>IF(ISBLANK(N9),"",VLOOKUP(N9,Moustique_Anneau,2))</f>
      </c>
      <c r="P9" s="175">
        <f t="shared" si="0"/>
        <v>3</v>
      </c>
      <c r="Q9" s="176">
        <f t="shared" si="1"/>
        <v>44</v>
      </c>
      <c r="R9" s="232">
        <v>5</v>
      </c>
      <c r="S9" s="75"/>
      <c r="T9" s="333">
        <f t="shared" si="2"/>
      </c>
      <c r="U9" s="333">
        <f t="shared" si="3"/>
      </c>
      <c r="V9" s="333">
        <f t="shared" si="4"/>
      </c>
      <c r="W9" s="333">
        <f t="shared" si="5"/>
      </c>
      <c r="X9" s="333">
        <f t="shared" si="6"/>
      </c>
      <c r="Y9" s="333">
        <f t="shared" si="7"/>
      </c>
      <c r="Z9" s="333">
        <f t="shared" si="8"/>
      </c>
      <c r="AA9" s="333">
        <f t="shared" si="9"/>
      </c>
      <c r="AB9" s="333">
        <f t="shared" si="10"/>
      </c>
      <c r="AC9" s="333">
        <f t="shared" si="11"/>
      </c>
      <c r="AD9" s="333">
        <f t="shared" si="12"/>
      </c>
      <c r="AE9" s="333">
        <f t="shared" si="13"/>
        <v>44</v>
      </c>
      <c r="AF9" s="333">
        <f t="shared" si="14"/>
      </c>
      <c r="AG9" s="333">
        <f t="shared" si="15"/>
      </c>
      <c r="AH9" s="333">
        <f t="shared" si="16"/>
      </c>
      <c r="AI9" s="333">
        <f t="shared" si="17"/>
      </c>
      <c r="AJ9" s="333">
        <f t="shared" si="18"/>
      </c>
      <c r="AK9" s="333">
        <f t="shared" si="19"/>
      </c>
      <c r="AL9" s="333">
        <f t="shared" si="20"/>
      </c>
    </row>
    <row r="10" spans="1:38" s="95" customFormat="1" ht="15">
      <c r="A10" s="118" t="s">
        <v>630</v>
      </c>
      <c r="B10" s="117" t="s">
        <v>332</v>
      </c>
      <c r="C10" s="178" t="s">
        <v>67</v>
      </c>
      <c r="D10" s="188">
        <v>92</v>
      </c>
      <c r="E10" s="149">
        <f>IF(ISBLANK(D10),"",VLOOKUP(D10,Moustique_50_m,2))</f>
        <v>16</v>
      </c>
      <c r="F10" s="229"/>
      <c r="G10" s="190">
        <f>IF(ISBLANK(F10),"",VLOOKUP(F10,Moustique_50_haies,2))</f>
      </c>
      <c r="H10" s="191">
        <v>4310</v>
      </c>
      <c r="I10" s="113">
        <f>IF(ISBLANK(H10),"",VLOOKUP(H10,Moustique_600_marche,2))</f>
        <v>14</v>
      </c>
      <c r="J10" s="230">
        <v>470</v>
      </c>
      <c r="K10" s="149">
        <f>IF(ISBLANK(J10),"",VLOOKUP(J10,Moustique_Triple_saut,2))</f>
        <v>14</v>
      </c>
      <c r="L10" s="187"/>
      <c r="M10" s="149">
        <f>IF(ISBLANK(L10),"",VLOOKUP(L10,Moustique_MB,2))</f>
      </c>
      <c r="N10" s="187"/>
      <c r="O10" s="166">
        <f>IF(ISBLANK(N10),"",VLOOKUP(N10,Moustique_Anneau,2))</f>
      </c>
      <c r="P10" s="175">
        <f t="shared" si="0"/>
        <v>3</v>
      </c>
      <c r="Q10" s="176">
        <f t="shared" si="1"/>
        <v>44</v>
      </c>
      <c r="R10" s="232">
        <v>6</v>
      </c>
      <c r="T10" s="333">
        <f t="shared" si="2"/>
      </c>
      <c r="U10" s="333">
        <f t="shared" si="3"/>
      </c>
      <c r="V10" s="333">
        <f t="shared" si="4"/>
      </c>
      <c r="W10" s="333">
        <f t="shared" si="5"/>
      </c>
      <c r="X10" s="333">
        <f t="shared" si="6"/>
      </c>
      <c r="Y10" s="333">
        <f t="shared" si="7"/>
      </c>
      <c r="Z10" s="333">
        <f t="shared" si="8"/>
      </c>
      <c r="AA10" s="333">
        <f t="shared" si="9"/>
      </c>
      <c r="AB10" s="333">
        <f t="shared" si="10"/>
      </c>
      <c r="AC10" s="333">
        <f t="shared" si="11"/>
        <v>44</v>
      </c>
      <c r="AD10" s="333">
        <f t="shared" si="12"/>
      </c>
      <c r="AE10" s="333">
        <f t="shared" si="13"/>
      </c>
      <c r="AF10" s="333">
        <f t="shared" si="14"/>
      </c>
      <c r="AG10" s="333">
        <f t="shared" si="15"/>
      </c>
      <c r="AH10" s="333">
        <f t="shared" si="16"/>
      </c>
      <c r="AI10" s="333">
        <f t="shared" si="17"/>
      </c>
      <c r="AJ10" s="333">
        <f t="shared" si="18"/>
      </c>
      <c r="AK10" s="333">
        <f t="shared" si="19"/>
      </c>
      <c r="AL10" s="333">
        <f t="shared" si="20"/>
      </c>
    </row>
    <row r="11" spans="1:38" s="95" customFormat="1" ht="15">
      <c r="A11" s="118" t="s">
        <v>414</v>
      </c>
      <c r="B11" s="117" t="s">
        <v>415</v>
      </c>
      <c r="C11" s="178" t="s">
        <v>69</v>
      </c>
      <c r="D11" s="188"/>
      <c r="E11" s="149">
        <f>IF(ISBLANK(D11),"",VLOOKUP(D11,Moustique_50_m,2))</f>
      </c>
      <c r="F11" s="189"/>
      <c r="G11" s="190">
        <f>IF(ISBLANK(F11),"",VLOOKUP(F11,Moustique_50_haies,2))</f>
      </c>
      <c r="H11" s="191">
        <v>4230</v>
      </c>
      <c r="I11" s="113">
        <f>IF(ISBLANK(H11),"",VLOOKUP(H11,Moustique_600_marche,2))</f>
        <v>15</v>
      </c>
      <c r="J11" s="230">
        <v>495</v>
      </c>
      <c r="K11" s="149">
        <f>IF(ISBLANK(J11),"",VLOOKUP(J11,Moustique_Triple_saut,2))</f>
        <v>15</v>
      </c>
      <c r="L11" s="187"/>
      <c r="M11" s="149">
        <f>IF(ISBLANK(L11),"",VLOOKUP(L11,Moustique_MB,2))</f>
      </c>
      <c r="N11" s="187">
        <v>1383</v>
      </c>
      <c r="O11" s="166">
        <f>IF(ISBLANK(N11),"",VLOOKUP(N11,Moustique_Anneau,2))</f>
        <v>13</v>
      </c>
      <c r="P11" s="175">
        <f t="shared" si="0"/>
        <v>3</v>
      </c>
      <c r="Q11" s="176">
        <f t="shared" si="1"/>
        <v>43</v>
      </c>
      <c r="R11" s="232">
        <v>7</v>
      </c>
      <c r="T11" s="333">
        <f t="shared" si="2"/>
      </c>
      <c r="U11" s="333">
        <f t="shared" si="3"/>
      </c>
      <c r="V11" s="333">
        <f t="shared" si="4"/>
      </c>
      <c r="W11" s="333">
        <f t="shared" si="5"/>
        <v>43</v>
      </c>
      <c r="X11" s="333">
        <f t="shared" si="6"/>
      </c>
      <c r="Y11" s="333">
        <f t="shared" si="7"/>
      </c>
      <c r="Z11" s="333">
        <f t="shared" si="8"/>
      </c>
      <c r="AA11" s="333">
        <f t="shared" si="9"/>
      </c>
      <c r="AB11" s="333">
        <f t="shared" si="10"/>
      </c>
      <c r="AC11" s="333">
        <f t="shared" si="11"/>
      </c>
      <c r="AD11" s="333">
        <f t="shared" si="12"/>
      </c>
      <c r="AE11" s="333">
        <f t="shared" si="13"/>
      </c>
      <c r="AF11" s="333">
        <f t="shared" si="14"/>
      </c>
      <c r="AG11" s="333">
        <f t="shared" si="15"/>
      </c>
      <c r="AH11" s="333">
        <f t="shared" si="16"/>
      </c>
      <c r="AI11" s="333">
        <f t="shared" si="17"/>
      </c>
      <c r="AJ11" s="333">
        <f t="shared" si="18"/>
      </c>
      <c r="AK11" s="333">
        <f t="shared" si="19"/>
      </c>
      <c r="AL11" s="333">
        <f t="shared" si="20"/>
      </c>
    </row>
    <row r="12" spans="1:38" s="95" customFormat="1" ht="15">
      <c r="A12" s="222" t="s">
        <v>112</v>
      </c>
      <c r="B12" s="223" t="s">
        <v>113</v>
      </c>
      <c r="C12" s="221" t="s">
        <v>42</v>
      </c>
      <c r="D12" s="291">
        <v>98</v>
      </c>
      <c r="E12" s="149">
        <f>IF(ISBLANK(D12),"",VLOOKUP(D12,Moustique_50_m,2))</f>
        <v>14</v>
      </c>
      <c r="F12" s="293"/>
      <c r="G12" s="149">
        <f>IF(ISBLANK(F12),"",VLOOKUP(F12,Moustique_50_haies,2))</f>
      </c>
      <c r="H12" s="296">
        <v>4110</v>
      </c>
      <c r="I12" s="113">
        <f>IF(ISBLANK(H12),"",VLOOKUP(H12,Moustique_600_marche,2))</f>
        <v>16</v>
      </c>
      <c r="J12" s="230">
        <v>445</v>
      </c>
      <c r="K12" s="149">
        <f>IF(ISBLANK(J12),"",VLOOKUP(J12,Moustique_Triple_saut,2))</f>
        <v>13</v>
      </c>
      <c r="L12" s="298"/>
      <c r="M12" s="149">
        <f>IF(ISBLANK(L12),"",VLOOKUP(L12,Moustique_MB,2))</f>
      </c>
      <c r="N12" s="298"/>
      <c r="O12" s="166">
        <f>IF(ISBLANK(N12),"",VLOOKUP(N12,Moustique_Anneau,2))</f>
      </c>
      <c r="P12" s="175">
        <f t="shared" si="0"/>
        <v>3</v>
      </c>
      <c r="Q12" s="176">
        <f t="shared" si="1"/>
        <v>43</v>
      </c>
      <c r="R12" s="232">
        <v>8</v>
      </c>
      <c r="S12" s="78"/>
      <c r="T12" s="333">
        <f t="shared" si="2"/>
      </c>
      <c r="U12" s="333">
        <f t="shared" si="3"/>
      </c>
      <c r="V12" s="333">
        <f t="shared" si="4"/>
      </c>
      <c r="W12" s="333">
        <f t="shared" si="5"/>
      </c>
      <c r="X12" s="333">
        <f t="shared" si="6"/>
      </c>
      <c r="Y12" s="333">
        <f t="shared" si="7"/>
      </c>
      <c r="Z12" s="333">
        <f t="shared" si="8"/>
      </c>
      <c r="AA12" s="333">
        <f t="shared" si="9"/>
      </c>
      <c r="AB12" s="333">
        <f t="shared" si="10"/>
      </c>
      <c r="AC12" s="333">
        <f t="shared" si="11"/>
      </c>
      <c r="AD12" s="333">
        <f t="shared" si="12"/>
      </c>
      <c r="AE12" s="333">
        <f t="shared" si="13"/>
      </c>
      <c r="AF12" s="333">
        <f t="shared" si="14"/>
      </c>
      <c r="AG12" s="333">
        <f t="shared" si="15"/>
      </c>
      <c r="AH12" s="333">
        <f t="shared" si="16"/>
      </c>
      <c r="AI12" s="333">
        <f t="shared" si="17"/>
      </c>
      <c r="AJ12" s="333">
        <f t="shared" si="18"/>
        <v>43</v>
      </c>
      <c r="AK12" s="333">
        <f t="shared" si="19"/>
      </c>
      <c r="AL12" s="333">
        <f t="shared" si="20"/>
      </c>
    </row>
    <row r="13" spans="1:38" s="95" customFormat="1" ht="15">
      <c r="A13" s="227" t="s">
        <v>141</v>
      </c>
      <c r="B13" s="226" t="s">
        <v>153</v>
      </c>
      <c r="C13" s="178" t="s">
        <v>44</v>
      </c>
      <c r="D13" s="188">
        <v>88</v>
      </c>
      <c r="E13" s="149">
        <f>IF(ISBLANK(D13),"",VLOOKUP(D13,Moustique_50_m,2))</f>
        <v>17</v>
      </c>
      <c r="F13" s="229"/>
      <c r="G13" s="190">
        <f>IF(ISBLANK(F13),"",VLOOKUP(F13,Moustique_50_haies,2))</f>
      </c>
      <c r="H13" s="191">
        <v>4120</v>
      </c>
      <c r="I13" s="113">
        <f>IF(ISBLANK(H13),"",VLOOKUP(H13,Moustique_600_marche,2))</f>
        <v>16</v>
      </c>
      <c r="J13" s="230"/>
      <c r="K13" s="149">
        <f>IF(ISBLANK(J13),"",VLOOKUP(J13,Moustique_Triple_saut,2))</f>
      </c>
      <c r="L13" s="187"/>
      <c r="M13" s="149">
        <f>IF(ISBLANK(L13),"",VLOOKUP(L13,Moustique_MB,2))</f>
      </c>
      <c r="N13" s="187">
        <v>963</v>
      </c>
      <c r="O13" s="166">
        <f>IF(ISBLANK(N13),"",VLOOKUP(N13,Moustique_Anneau,2))</f>
        <v>9</v>
      </c>
      <c r="P13" s="175">
        <f t="shared" si="0"/>
        <v>3</v>
      </c>
      <c r="Q13" s="176">
        <f t="shared" si="1"/>
        <v>42</v>
      </c>
      <c r="R13" s="232">
        <v>9</v>
      </c>
      <c r="T13" s="333">
        <f t="shared" si="2"/>
      </c>
      <c r="U13" s="333">
        <f t="shared" si="3"/>
      </c>
      <c r="V13" s="333">
        <f t="shared" si="4"/>
      </c>
      <c r="W13" s="333">
        <f t="shared" si="5"/>
      </c>
      <c r="X13" s="333">
        <f t="shared" si="6"/>
      </c>
      <c r="Y13" s="333">
        <f t="shared" si="7"/>
      </c>
      <c r="Z13" s="333">
        <f t="shared" si="8"/>
      </c>
      <c r="AA13" s="333">
        <f t="shared" si="9"/>
      </c>
      <c r="AB13" s="333">
        <f t="shared" si="10"/>
      </c>
      <c r="AC13" s="333">
        <f t="shared" si="11"/>
      </c>
      <c r="AD13" s="333">
        <f t="shared" si="12"/>
      </c>
      <c r="AE13" s="333">
        <f t="shared" si="13"/>
      </c>
      <c r="AF13" s="333">
        <f t="shared" si="14"/>
      </c>
      <c r="AG13" s="333">
        <f t="shared" si="15"/>
      </c>
      <c r="AH13" s="333">
        <f t="shared" si="16"/>
        <v>42</v>
      </c>
      <c r="AI13" s="333">
        <f t="shared" si="17"/>
      </c>
      <c r="AJ13" s="333">
        <f t="shared" si="18"/>
      </c>
      <c r="AK13" s="333">
        <f t="shared" si="19"/>
      </c>
      <c r="AL13" s="333">
        <f t="shared" si="20"/>
      </c>
    </row>
    <row r="14" spans="1:38" s="95" customFormat="1" ht="15">
      <c r="A14" s="209" t="s">
        <v>183</v>
      </c>
      <c r="B14" s="204" t="s">
        <v>115</v>
      </c>
      <c r="C14" s="221" t="s">
        <v>42</v>
      </c>
      <c r="D14" s="291">
        <v>97</v>
      </c>
      <c r="E14" s="149">
        <f>IF(ISBLANK(D14),"",VLOOKUP(D14,Moustique_50_m,2))</f>
        <v>14</v>
      </c>
      <c r="F14" s="293"/>
      <c r="G14" s="149">
        <f>IF(ISBLANK(F14),"",VLOOKUP(F14,Moustique_50_haies,2))</f>
      </c>
      <c r="H14" s="296">
        <v>4140</v>
      </c>
      <c r="I14" s="113">
        <f>IF(ISBLANK(H14),"",VLOOKUP(H14,Moustique_600_marche,2))</f>
        <v>16</v>
      </c>
      <c r="J14" s="230"/>
      <c r="K14" s="149">
        <f>IF(ISBLANK(J14),"",VLOOKUP(J14,Moustique_Triple_saut,2))</f>
      </c>
      <c r="L14" s="298">
        <v>440</v>
      </c>
      <c r="M14" s="149">
        <f>IF(ISBLANK(L14),"",VLOOKUP(L14,Moustique_MB,2))</f>
        <v>12</v>
      </c>
      <c r="N14" s="298"/>
      <c r="O14" s="166">
        <f>IF(ISBLANK(N14),"",VLOOKUP(N14,Moustique_Anneau,2))</f>
      </c>
      <c r="P14" s="175">
        <f t="shared" si="0"/>
        <v>3</v>
      </c>
      <c r="Q14" s="176">
        <f t="shared" si="1"/>
        <v>42</v>
      </c>
      <c r="R14" s="232">
        <v>10</v>
      </c>
      <c r="S14" s="78"/>
      <c r="T14" s="333">
        <f t="shared" si="2"/>
      </c>
      <c r="U14" s="333">
        <f t="shared" si="3"/>
      </c>
      <c r="V14" s="333">
        <f t="shared" si="4"/>
      </c>
      <c r="W14" s="333">
        <f t="shared" si="5"/>
      </c>
      <c r="X14" s="333">
        <f t="shared" si="6"/>
      </c>
      <c r="Y14" s="333">
        <f t="shared" si="7"/>
      </c>
      <c r="Z14" s="333">
        <f t="shared" si="8"/>
      </c>
      <c r="AA14" s="333">
        <f t="shared" si="9"/>
      </c>
      <c r="AB14" s="333">
        <f t="shared" si="10"/>
      </c>
      <c r="AC14" s="333">
        <f t="shared" si="11"/>
      </c>
      <c r="AD14" s="333">
        <f t="shared" si="12"/>
      </c>
      <c r="AE14" s="333">
        <f t="shared" si="13"/>
      </c>
      <c r="AF14" s="333">
        <f t="shared" si="14"/>
      </c>
      <c r="AG14" s="333">
        <f t="shared" si="15"/>
      </c>
      <c r="AH14" s="333">
        <f t="shared" si="16"/>
      </c>
      <c r="AI14" s="333">
        <f t="shared" si="17"/>
      </c>
      <c r="AJ14" s="333">
        <f t="shared" si="18"/>
        <v>42</v>
      </c>
      <c r="AK14" s="333">
        <f t="shared" si="19"/>
      </c>
      <c r="AL14" s="333">
        <f t="shared" si="20"/>
      </c>
    </row>
    <row r="15" spans="1:38" s="95" customFormat="1" ht="15">
      <c r="A15" s="118" t="s">
        <v>419</v>
      </c>
      <c r="B15" s="117" t="s">
        <v>321</v>
      </c>
      <c r="C15" s="178" t="s">
        <v>58</v>
      </c>
      <c r="D15" s="188">
        <v>92</v>
      </c>
      <c r="E15" s="149">
        <f>IF(ISBLANK(D15),"",VLOOKUP(D15,Moustique_50_m,2))</f>
        <v>16</v>
      </c>
      <c r="F15" s="189">
        <v>101</v>
      </c>
      <c r="G15" s="190">
        <f>IF(ISBLANK(F15),"",VLOOKUP(F15,Moustique_50_haies,2))</f>
        <v>17</v>
      </c>
      <c r="H15" s="191"/>
      <c r="I15" s="113">
        <f>IF(ISBLANK(H15),"",VLOOKUP(H15,Moustique_600_marche,2))</f>
      </c>
      <c r="J15" s="230"/>
      <c r="K15" s="149">
        <f>IF(ISBLANK(J15),"",VLOOKUP(J15,Moustique_Triple_saut,2))</f>
      </c>
      <c r="L15" s="187">
        <v>335</v>
      </c>
      <c r="M15" s="149">
        <f>IF(ISBLANK(L15),"",VLOOKUP(L15,Moustique_MB,2))</f>
        <v>8</v>
      </c>
      <c r="N15" s="187"/>
      <c r="O15" s="166">
        <f>IF(ISBLANK(N15),"",VLOOKUP(N15,Moustique_Anneau,2))</f>
      </c>
      <c r="P15" s="175">
        <f t="shared" si="0"/>
        <v>3</v>
      </c>
      <c r="Q15" s="176">
        <f t="shared" si="1"/>
        <v>41</v>
      </c>
      <c r="R15" s="232">
        <v>11</v>
      </c>
      <c r="S15" s="75"/>
      <c r="T15" s="333">
        <f t="shared" si="2"/>
      </c>
      <c r="U15" s="333">
        <f t="shared" si="3"/>
      </c>
      <c r="V15" s="333">
        <f t="shared" si="4"/>
      </c>
      <c r="W15" s="333">
        <f t="shared" si="5"/>
      </c>
      <c r="X15" s="333">
        <f t="shared" si="6"/>
      </c>
      <c r="Y15" s="333">
        <f t="shared" si="7"/>
      </c>
      <c r="Z15" s="333">
        <f t="shared" si="8"/>
      </c>
      <c r="AA15" s="333">
        <f t="shared" si="9"/>
      </c>
      <c r="AB15" s="333">
        <f t="shared" si="10"/>
      </c>
      <c r="AC15" s="333">
        <f t="shared" si="11"/>
      </c>
      <c r="AD15" s="333">
        <f t="shared" si="12"/>
      </c>
      <c r="AE15" s="333">
        <f t="shared" si="13"/>
        <v>41</v>
      </c>
      <c r="AF15" s="333">
        <f t="shared" si="14"/>
      </c>
      <c r="AG15" s="333">
        <f t="shared" si="15"/>
      </c>
      <c r="AH15" s="333">
        <f t="shared" si="16"/>
      </c>
      <c r="AI15" s="333">
        <f t="shared" si="17"/>
      </c>
      <c r="AJ15" s="333">
        <f t="shared" si="18"/>
      </c>
      <c r="AK15" s="333">
        <f t="shared" si="19"/>
      </c>
      <c r="AL15" s="333">
        <f t="shared" si="20"/>
      </c>
    </row>
    <row r="16" spans="1:38" s="95" customFormat="1" ht="15">
      <c r="A16" s="118" t="s">
        <v>319</v>
      </c>
      <c r="B16" s="117" t="s">
        <v>181</v>
      </c>
      <c r="C16" s="178" t="s">
        <v>67</v>
      </c>
      <c r="D16" s="228">
        <v>93</v>
      </c>
      <c r="E16" s="149">
        <f>IF(ISBLANK(D16),"",VLOOKUP(D16,Moustique_50_m,2))</f>
        <v>16</v>
      </c>
      <c r="F16" s="249">
        <v>109</v>
      </c>
      <c r="G16" s="190">
        <f>IF(ISBLANK(F16),"",VLOOKUP(F16,Moustique_50_haies,2))</f>
        <v>14</v>
      </c>
      <c r="H16" s="77"/>
      <c r="I16" s="113">
        <f>IF(ISBLANK(H16),"",VLOOKUP(H16,Moustique_600_marche,2))</f>
      </c>
      <c r="J16" s="230"/>
      <c r="K16" s="149">
        <f>IF(ISBLANK(J16),"",VLOOKUP(J16,Moustique_Triple_saut,2))</f>
      </c>
      <c r="L16" s="187"/>
      <c r="M16" s="149">
        <f>IF(ISBLANK(L16),"",VLOOKUP(L16,Moustique_MB,2))</f>
      </c>
      <c r="N16" s="231">
        <v>1160</v>
      </c>
      <c r="O16" s="166">
        <f>IF(ISBLANK(N16),"",VLOOKUP(N16,Moustique_Anneau,2))</f>
        <v>11</v>
      </c>
      <c r="P16" s="175">
        <f t="shared" si="0"/>
        <v>3</v>
      </c>
      <c r="Q16" s="176">
        <f t="shared" si="1"/>
        <v>41</v>
      </c>
      <c r="R16" s="232">
        <v>12</v>
      </c>
      <c r="T16" s="333">
        <f t="shared" si="2"/>
      </c>
      <c r="U16" s="333">
        <f t="shared" si="3"/>
      </c>
      <c r="V16" s="333">
        <f t="shared" si="4"/>
      </c>
      <c r="W16" s="333">
        <f t="shared" si="5"/>
      </c>
      <c r="X16" s="333">
        <f t="shared" si="6"/>
      </c>
      <c r="Y16" s="333">
        <f t="shared" si="7"/>
      </c>
      <c r="Z16" s="333">
        <f t="shared" si="8"/>
      </c>
      <c r="AA16" s="333">
        <f t="shared" si="9"/>
      </c>
      <c r="AB16" s="333">
        <f t="shared" si="10"/>
      </c>
      <c r="AC16" s="333">
        <f t="shared" si="11"/>
        <v>41</v>
      </c>
      <c r="AD16" s="333">
        <f t="shared" si="12"/>
      </c>
      <c r="AE16" s="333">
        <f t="shared" si="13"/>
      </c>
      <c r="AF16" s="333">
        <f t="shared" si="14"/>
      </c>
      <c r="AG16" s="333">
        <f t="shared" si="15"/>
      </c>
      <c r="AH16" s="333">
        <f t="shared" si="16"/>
      </c>
      <c r="AI16" s="333">
        <f t="shared" si="17"/>
      </c>
      <c r="AJ16" s="333">
        <f t="shared" si="18"/>
      </c>
      <c r="AK16" s="333">
        <f t="shared" si="19"/>
      </c>
      <c r="AL16" s="333">
        <f t="shared" si="20"/>
      </c>
    </row>
    <row r="17" spans="1:38" s="95" customFormat="1" ht="15">
      <c r="A17" s="227" t="s">
        <v>317</v>
      </c>
      <c r="B17" s="226" t="s">
        <v>113</v>
      </c>
      <c r="C17" s="178" t="s">
        <v>44</v>
      </c>
      <c r="D17" s="228">
        <v>95</v>
      </c>
      <c r="E17" s="149">
        <f>IF(ISBLANK(D17),"",VLOOKUP(D17,Moustique_50_m,2))</f>
        <v>15</v>
      </c>
      <c r="F17" s="249"/>
      <c r="G17" s="190">
        <f>IF(ISBLANK(F17),"",VLOOKUP(F17,Moustique_50_haies,2))</f>
      </c>
      <c r="H17" s="77">
        <v>4140</v>
      </c>
      <c r="I17" s="113">
        <f>IF(ISBLANK(H17),"",VLOOKUP(H17,Moustique_600_marche,2))</f>
        <v>16</v>
      </c>
      <c r="J17" s="230"/>
      <c r="K17" s="149">
        <f>IF(ISBLANK(J17),"",VLOOKUP(J17,Moustique_Triple_saut,2))</f>
      </c>
      <c r="L17" s="187"/>
      <c r="M17" s="149">
        <f>IF(ISBLANK(L17),"",VLOOKUP(L17,Moustique_MB,2))</f>
      </c>
      <c r="N17" s="231">
        <v>1033</v>
      </c>
      <c r="O17" s="166">
        <f>IF(ISBLANK(N17),"",VLOOKUP(N17,Moustique_Anneau,2))</f>
        <v>10</v>
      </c>
      <c r="P17" s="175">
        <f t="shared" si="0"/>
        <v>3</v>
      </c>
      <c r="Q17" s="176">
        <f t="shared" si="1"/>
        <v>41</v>
      </c>
      <c r="R17" s="232">
        <v>13</v>
      </c>
      <c r="T17" s="333">
        <f t="shared" si="2"/>
      </c>
      <c r="U17" s="333">
        <f t="shared" si="3"/>
      </c>
      <c r="V17" s="333">
        <f t="shared" si="4"/>
      </c>
      <c r="W17" s="333">
        <f t="shared" si="5"/>
      </c>
      <c r="X17" s="333">
        <f t="shared" si="6"/>
      </c>
      <c r="Y17" s="333">
        <f t="shared" si="7"/>
      </c>
      <c r="Z17" s="333">
        <f t="shared" si="8"/>
      </c>
      <c r="AA17" s="333">
        <f t="shared" si="9"/>
      </c>
      <c r="AB17" s="333">
        <f t="shared" si="10"/>
      </c>
      <c r="AC17" s="333">
        <f t="shared" si="11"/>
      </c>
      <c r="AD17" s="333">
        <f t="shared" si="12"/>
      </c>
      <c r="AE17" s="333">
        <f t="shared" si="13"/>
      </c>
      <c r="AF17" s="333">
        <f t="shared" si="14"/>
      </c>
      <c r="AG17" s="333">
        <f t="shared" si="15"/>
      </c>
      <c r="AH17" s="333">
        <f t="shared" si="16"/>
        <v>41</v>
      </c>
      <c r="AI17" s="333">
        <f t="shared" si="17"/>
      </c>
      <c r="AJ17" s="333">
        <f t="shared" si="18"/>
      </c>
      <c r="AK17" s="333">
        <f t="shared" si="19"/>
      </c>
      <c r="AL17" s="333">
        <f t="shared" si="20"/>
      </c>
    </row>
    <row r="18" spans="1:38" s="95" customFormat="1" ht="15">
      <c r="A18" s="118" t="s">
        <v>600</v>
      </c>
      <c r="B18" s="117" t="s">
        <v>601</v>
      </c>
      <c r="C18" s="180" t="s">
        <v>54</v>
      </c>
      <c r="D18" s="228">
        <v>91</v>
      </c>
      <c r="E18" s="149">
        <f>IF(ISBLANK(D18),"",VLOOKUP(D18,Moustique_50_m,2))</f>
        <v>16</v>
      </c>
      <c r="F18" s="249"/>
      <c r="G18" s="190">
        <f>IF(ISBLANK(F18),"",VLOOKUP(F18,Moustique_50_haies,2))</f>
      </c>
      <c r="H18" s="77">
        <v>4150</v>
      </c>
      <c r="I18" s="113">
        <f>IF(ISBLANK(H18),"",VLOOKUP(H18,Moustique_600_marche,2))</f>
        <v>16</v>
      </c>
      <c r="J18" s="230"/>
      <c r="K18" s="149">
        <f>IF(ISBLANK(J18),"",VLOOKUP(J18,Moustique_Triple_saut,2))</f>
      </c>
      <c r="L18" s="187">
        <v>345</v>
      </c>
      <c r="M18" s="149">
        <f>IF(ISBLANK(L18),"",VLOOKUP(L18,Moustique_MB,2))</f>
        <v>8</v>
      </c>
      <c r="N18" s="231"/>
      <c r="O18" s="166">
        <f>IF(ISBLANK(N18),"",VLOOKUP(N18,Moustique_Anneau,2))</f>
      </c>
      <c r="P18" s="175">
        <f t="shared" si="0"/>
        <v>3</v>
      </c>
      <c r="Q18" s="176">
        <f t="shared" si="1"/>
        <v>40</v>
      </c>
      <c r="R18" s="232">
        <v>14</v>
      </c>
      <c r="S18" s="75"/>
      <c r="T18" s="333">
        <f t="shared" si="2"/>
      </c>
      <c r="U18" s="333">
        <f t="shared" si="3"/>
      </c>
      <c r="V18" s="333">
        <f t="shared" si="4"/>
      </c>
      <c r="W18" s="333">
        <f t="shared" si="5"/>
      </c>
      <c r="X18" s="333">
        <f t="shared" si="6"/>
      </c>
      <c r="Y18" s="333">
        <f t="shared" si="7"/>
      </c>
      <c r="Z18" s="333">
        <f t="shared" si="8"/>
      </c>
      <c r="AA18" s="333">
        <f t="shared" si="9"/>
      </c>
      <c r="AB18" s="333">
        <f t="shared" si="10"/>
      </c>
      <c r="AC18" s="333">
        <f t="shared" si="11"/>
      </c>
      <c r="AD18" s="333">
        <f t="shared" si="12"/>
      </c>
      <c r="AE18" s="333">
        <f t="shared" si="13"/>
      </c>
      <c r="AF18" s="333">
        <f t="shared" si="14"/>
        <v>40</v>
      </c>
      <c r="AG18" s="333">
        <f t="shared" si="15"/>
      </c>
      <c r="AH18" s="333">
        <f t="shared" si="16"/>
      </c>
      <c r="AI18" s="333">
        <f t="shared" si="17"/>
      </c>
      <c r="AJ18" s="333">
        <f t="shared" si="18"/>
      </c>
      <c r="AK18" s="333">
        <f t="shared" si="19"/>
      </c>
      <c r="AL18" s="333">
        <f t="shared" si="20"/>
      </c>
    </row>
    <row r="19" spans="1:38" s="95" customFormat="1" ht="15" customHeight="1">
      <c r="A19" s="118" t="s">
        <v>422</v>
      </c>
      <c r="B19" s="117" t="s">
        <v>423</v>
      </c>
      <c r="C19" s="178" t="s">
        <v>58</v>
      </c>
      <c r="D19" s="228">
        <v>98</v>
      </c>
      <c r="E19" s="149">
        <f>IF(ISBLANK(D19),"",VLOOKUP(D19,Moustique_50_m,2))</f>
        <v>14</v>
      </c>
      <c r="F19" s="249">
        <v>108</v>
      </c>
      <c r="G19" s="190">
        <f>IF(ISBLANK(F19),"",VLOOKUP(F19,Moustique_50_haies,2))</f>
        <v>14</v>
      </c>
      <c r="H19" s="77"/>
      <c r="I19" s="113">
        <f>IF(ISBLANK(H19),"",VLOOKUP(H19,Moustique_600_marche,2))</f>
      </c>
      <c r="J19" s="230"/>
      <c r="K19" s="149">
        <f>IF(ISBLANK(J19),"",VLOOKUP(J19,Moustique_Triple_saut,2))</f>
      </c>
      <c r="L19" s="187">
        <v>422</v>
      </c>
      <c r="M19" s="149">
        <f>IF(ISBLANK(L19),"",VLOOKUP(L19,Moustique_MB,2))</f>
        <v>11</v>
      </c>
      <c r="N19" s="231"/>
      <c r="O19" s="166">
        <f>IF(ISBLANK(N19),"",VLOOKUP(N19,Moustique_Anneau,2))</f>
      </c>
      <c r="P19" s="175">
        <f t="shared" si="0"/>
        <v>3</v>
      </c>
      <c r="Q19" s="176">
        <f t="shared" si="1"/>
        <v>39</v>
      </c>
      <c r="R19" s="232">
        <v>15</v>
      </c>
      <c r="S19" s="75"/>
      <c r="T19" s="333">
        <f t="shared" si="2"/>
      </c>
      <c r="U19" s="333">
        <f t="shared" si="3"/>
      </c>
      <c r="V19" s="333">
        <f t="shared" si="4"/>
      </c>
      <c r="W19" s="333">
        <f t="shared" si="5"/>
      </c>
      <c r="X19" s="333">
        <f t="shared" si="6"/>
      </c>
      <c r="Y19" s="333">
        <f t="shared" si="7"/>
      </c>
      <c r="Z19" s="333">
        <f t="shared" si="8"/>
      </c>
      <c r="AA19" s="333">
        <f t="shared" si="9"/>
      </c>
      <c r="AB19" s="333">
        <f t="shared" si="10"/>
      </c>
      <c r="AC19" s="333">
        <f t="shared" si="11"/>
      </c>
      <c r="AD19" s="333">
        <f t="shared" si="12"/>
      </c>
      <c r="AE19" s="333">
        <f t="shared" si="13"/>
        <v>39</v>
      </c>
      <c r="AF19" s="333">
        <f t="shared" si="14"/>
      </c>
      <c r="AG19" s="333">
        <f t="shared" si="15"/>
      </c>
      <c r="AH19" s="333">
        <f t="shared" si="16"/>
      </c>
      <c r="AI19" s="333">
        <f t="shared" si="17"/>
      </c>
      <c r="AJ19" s="333">
        <f t="shared" si="18"/>
      </c>
      <c r="AK19" s="333">
        <f t="shared" si="19"/>
      </c>
      <c r="AL19" s="333">
        <f t="shared" si="20"/>
      </c>
    </row>
    <row r="20" spans="1:38" s="95" customFormat="1" ht="15" customHeight="1">
      <c r="A20" s="227" t="s">
        <v>389</v>
      </c>
      <c r="B20" s="226" t="s">
        <v>390</v>
      </c>
      <c r="C20" s="221" t="s">
        <v>42</v>
      </c>
      <c r="D20" s="228">
        <v>95</v>
      </c>
      <c r="E20" s="149">
        <f>IF(ISBLANK(D20),"",VLOOKUP(D20,Moustique_50_m,2))</f>
        <v>15</v>
      </c>
      <c r="F20" s="249">
        <v>111</v>
      </c>
      <c r="G20" s="190">
        <f>IF(ISBLANK(F20),"",VLOOKUP(F20,Moustique_50_haies,2))</f>
        <v>13</v>
      </c>
      <c r="H20" s="77"/>
      <c r="I20" s="113">
        <f>IF(ISBLANK(H20),"",VLOOKUP(H20,Moustique_600_marche,2))</f>
      </c>
      <c r="J20" s="230">
        <v>415</v>
      </c>
      <c r="K20" s="149">
        <f>IF(ISBLANK(J20),"",VLOOKUP(J20,Moustique_Triple_saut,2))</f>
        <v>11</v>
      </c>
      <c r="L20" s="187"/>
      <c r="M20" s="149">
        <f>IF(ISBLANK(L20),"",VLOOKUP(L20,Moustique_MB,2))</f>
      </c>
      <c r="N20" s="231"/>
      <c r="O20" s="166">
        <f>IF(ISBLANK(N20),"",VLOOKUP(N20,Moustique_Anneau,2))</f>
      </c>
      <c r="P20" s="175">
        <f t="shared" si="0"/>
        <v>3</v>
      </c>
      <c r="Q20" s="176">
        <f t="shared" si="1"/>
        <v>39</v>
      </c>
      <c r="R20" s="232">
        <v>16</v>
      </c>
      <c r="T20" s="333">
        <f t="shared" si="2"/>
      </c>
      <c r="U20" s="333">
        <f t="shared" si="3"/>
      </c>
      <c r="V20" s="333">
        <f t="shared" si="4"/>
      </c>
      <c r="W20" s="333">
        <f t="shared" si="5"/>
      </c>
      <c r="X20" s="333">
        <f t="shared" si="6"/>
      </c>
      <c r="Y20" s="333">
        <f t="shared" si="7"/>
      </c>
      <c r="Z20" s="333">
        <f t="shared" si="8"/>
      </c>
      <c r="AA20" s="333">
        <f t="shared" si="9"/>
      </c>
      <c r="AB20" s="333">
        <f t="shared" si="10"/>
      </c>
      <c r="AC20" s="333">
        <f t="shared" si="11"/>
      </c>
      <c r="AD20" s="333">
        <f t="shared" si="12"/>
      </c>
      <c r="AE20" s="333">
        <f t="shared" si="13"/>
      </c>
      <c r="AF20" s="333">
        <f t="shared" si="14"/>
      </c>
      <c r="AG20" s="333">
        <f t="shared" si="15"/>
      </c>
      <c r="AH20" s="333">
        <f t="shared" si="16"/>
      </c>
      <c r="AI20" s="333">
        <f t="shared" si="17"/>
      </c>
      <c r="AJ20" s="333">
        <f t="shared" si="18"/>
        <v>39</v>
      </c>
      <c r="AK20" s="333">
        <f t="shared" si="19"/>
      </c>
      <c r="AL20" s="333">
        <f t="shared" si="20"/>
      </c>
    </row>
    <row r="21" spans="1:38" s="95" customFormat="1" ht="15" customHeight="1">
      <c r="A21" s="227" t="s">
        <v>373</v>
      </c>
      <c r="B21" s="226" t="s">
        <v>388</v>
      </c>
      <c r="C21" s="221" t="s">
        <v>42</v>
      </c>
      <c r="D21" s="228">
        <v>90</v>
      </c>
      <c r="E21" s="149">
        <f>IF(ISBLANK(D21),"",VLOOKUP(D21,Moustique_50_m,2))</f>
        <v>17</v>
      </c>
      <c r="F21" s="249"/>
      <c r="G21" s="190">
        <f>IF(ISBLANK(F21),"",VLOOKUP(F21,Moustique_50_haies,2))</f>
      </c>
      <c r="H21" s="77"/>
      <c r="I21" s="113">
        <f>IF(ISBLANK(H21),"",VLOOKUP(H21,Moustique_600_marche,2))</f>
      </c>
      <c r="J21" s="230">
        <v>400</v>
      </c>
      <c r="K21" s="149">
        <f>IF(ISBLANK(J21),"",VLOOKUP(J21,Moustique_Triple_saut,2))</f>
        <v>11</v>
      </c>
      <c r="L21" s="187"/>
      <c r="M21" s="149">
        <f>IF(ISBLANK(L21),"",VLOOKUP(L21,Moustique_MB,2))</f>
      </c>
      <c r="N21" s="231">
        <v>1142</v>
      </c>
      <c r="O21" s="166">
        <f>IF(ISBLANK(N21),"",VLOOKUP(N21,Moustique_Anneau,2))</f>
        <v>11</v>
      </c>
      <c r="P21" s="175">
        <f t="shared" si="0"/>
        <v>3</v>
      </c>
      <c r="Q21" s="176">
        <f t="shared" si="1"/>
        <v>39</v>
      </c>
      <c r="R21" s="232">
        <v>17</v>
      </c>
      <c r="T21" s="333">
        <f t="shared" si="2"/>
      </c>
      <c r="U21" s="333">
        <f t="shared" si="3"/>
      </c>
      <c r="V21" s="333">
        <f t="shared" si="4"/>
      </c>
      <c r="W21" s="333">
        <f t="shared" si="5"/>
      </c>
      <c r="X21" s="333">
        <f t="shared" si="6"/>
      </c>
      <c r="Y21" s="333">
        <f t="shared" si="7"/>
      </c>
      <c r="Z21" s="333">
        <f t="shared" si="8"/>
      </c>
      <c r="AA21" s="333">
        <f t="shared" si="9"/>
      </c>
      <c r="AB21" s="333">
        <f t="shared" si="10"/>
      </c>
      <c r="AC21" s="333">
        <f t="shared" si="11"/>
      </c>
      <c r="AD21" s="333">
        <f t="shared" si="12"/>
      </c>
      <c r="AE21" s="333">
        <f t="shared" si="13"/>
      </c>
      <c r="AF21" s="333">
        <f t="shared" si="14"/>
      </c>
      <c r="AG21" s="333">
        <f t="shared" si="15"/>
      </c>
      <c r="AH21" s="333">
        <f t="shared" si="16"/>
      </c>
      <c r="AI21" s="333">
        <f t="shared" si="17"/>
      </c>
      <c r="AJ21" s="333">
        <f t="shared" si="18"/>
        <v>39</v>
      </c>
      <c r="AK21" s="333">
        <f t="shared" si="19"/>
      </c>
      <c r="AL21" s="333">
        <f t="shared" si="20"/>
      </c>
    </row>
    <row r="22" spans="1:38" s="95" customFormat="1" ht="15" customHeight="1">
      <c r="A22" s="227" t="s">
        <v>160</v>
      </c>
      <c r="B22" s="226" t="s">
        <v>161</v>
      </c>
      <c r="C22" s="178" t="s">
        <v>44</v>
      </c>
      <c r="D22" s="228">
        <v>95</v>
      </c>
      <c r="E22" s="149">
        <f>IF(ISBLANK(D22),"",VLOOKUP(D22,Moustique_50_m,2))</f>
        <v>15</v>
      </c>
      <c r="F22" s="249"/>
      <c r="G22" s="190">
        <f>IF(ISBLANK(F22),"",VLOOKUP(F22,Moustique_50_haies,2))</f>
      </c>
      <c r="H22" s="77">
        <v>4430</v>
      </c>
      <c r="I22" s="113">
        <f>IF(ISBLANK(H22),"",VLOOKUP(H22,Moustique_600_marche,2))</f>
        <v>12</v>
      </c>
      <c r="J22" s="230">
        <v>400</v>
      </c>
      <c r="K22" s="149">
        <f>IF(ISBLANK(J22),"",VLOOKUP(J22,Moustique_Triple_saut,2))</f>
        <v>11</v>
      </c>
      <c r="L22" s="187"/>
      <c r="M22" s="149">
        <f>IF(ISBLANK(L22),"",VLOOKUP(L22,Moustique_MB,2))</f>
      </c>
      <c r="N22" s="231"/>
      <c r="O22" s="166">
        <f>IF(ISBLANK(N22),"",VLOOKUP(N22,Moustique_Anneau,2))</f>
      </c>
      <c r="P22" s="175">
        <f t="shared" si="0"/>
        <v>3</v>
      </c>
      <c r="Q22" s="176">
        <f t="shared" si="1"/>
        <v>38</v>
      </c>
      <c r="R22" s="232">
        <v>18</v>
      </c>
      <c r="T22" s="333">
        <f t="shared" si="2"/>
      </c>
      <c r="U22" s="333">
        <f t="shared" si="3"/>
      </c>
      <c r="V22" s="333">
        <f t="shared" si="4"/>
      </c>
      <c r="W22" s="333">
        <f t="shared" si="5"/>
      </c>
      <c r="X22" s="333">
        <f t="shared" si="6"/>
      </c>
      <c r="Y22" s="333">
        <f t="shared" si="7"/>
      </c>
      <c r="Z22" s="333">
        <f t="shared" si="8"/>
      </c>
      <c r="AA22" s="333">
        <f t="shared" si="9"/>
      </c>
      <c r="AB22" s="333">
        <f t="shared" si="10"/>
      </c>
      <c r="AC22" s="333">
        <f t="shared" si="11"/>
      </c>
      <c r="AD22" s="333">
        <f t="shared" si="12"/>
      </c>
      <c r="AE22" s="333">
        <f t="shared" si="13"/>
      </c>
      <c r="AF22" s="333">
        <f t="shared" si="14"/>
      </c>
      <c r="AG22" s="333">
        <f t="shared" si="15"/>
      </c>
      <c r="AH22" s="333">
        <f t="shared" si="16"/>
        <v>38</v>
      </c>
      <c r="AI22" s="333">
        <f t="shared" si="17"/>
      </c>
      <c r="AJ22" s="333">
        <f t="shared" si="18"/>
      </c>
      <c r="AK22" s="333">
        <f t="shared" si="19"/>
      </c>
      <c r="AL22" s="333">
        <f t="shared" si="20"/>
      </c>
    </row>
    <row r="23" spans="1:38" s="95" customFormat="1" ht="15" customHeight="1">
      <c r="A23" s="227" t="s">
        <v>327</v>
      </c>
      <c r="B23" s="226" t="s">
        <v>193</v>
      </c>
      <c r="C23" s="178" t="s">
        <v>44</v>
      </c>
      <c r="D23" s="228">
        <v>95</v>
      </c>
      <c r="E23" s="149">
        <f>IF(ISBLANK(D23),"",VLOOKUP(D23,Moustique_50_m,2))</f>
        <v>15</v>
      </c>
      <c r="F23" s="249"/>
      <c r="G23" s="190">
        <f>IF(ISBLANK(F23),"",VLOOKUP(F23,Moustique_50_haies,2))</f>
      </c>
      <c r="H23" s="77">
        <v>4170</v>
      </c>
      <c r="I23" s="113">
        <f>IF(ISBLANK(H23),"",VLOOKUP(H23,Moustique_600_marche,2))</f>
        <v>15</v>
      </c>
      <c r="J23" s="230"/>
      <c r="K23" s="149">
        <f>IF(ISBLANK(J23),"",VLOOKUP(J23,Moustique_Triple_saut,2))</f>
      </c>
      <c r="L23" s="187"/>
      <c r="M23" s="149">
        <f>IF(ISBLANK(L23),"",VLOOKUP(L23,Moustique_MB,2))</f>
      </c>
      <c r="N23" s="231">
        <v>865</v>
      </c>
      <c r="O23" s="166">
        <f>IF(ISBLANK(N23),"",VLOOKUP(N23,Moustique_Anneau,2))</f>
        <v>8</v>
      </c>
      <c r="P23" s="175">
        <f t="shared" si="0"/>
        <v>3</v>
      </c>
      <c r="Q23" s="176">
        <f t="shared" si="1"/>
        <v>38</v>
      </c>
      <c r="R23" s="232">
        <v>19</v>
      </c>
      <c r="T23" s="333">
        <f t="shared" si="2"/>
      </c>
      <c r="U23" s="333">
        <f t="shared" si="3"/>
      </c>
      <c r="V23" s="333">
        <f t="shared" si="4"/>
      </c>
      <c r="W23" s="333">
        <f t="shared" si="5"/>
      </c>
      <c r="X23" s="333">
        <f t="shared" si="6"/>
      </c>
      <c r="Y23" s="333">
        <f t="shared" si="7"/>
      </c>
      <c r="Z23" s="333">
        <f t="shared" si="8"/>
      </c>
      <c r="AA23" s="333">
        <f t="shared" si="9"/>
      </c>
      <c r="AB23" s="333">
        <f t="shared" si="10"/>
      </c>
      <c r="AC23" s="333">
        <f t="shared" si="11"/>
      </c>
      <c r="AD23" s="333">
        <f t="shared" si="12"/>
      </c>
      <c r="AE23" s="333">
        <f t="shared" si="13"/>
      </c>
      <c r="AF23" s="333">
        <f t="shared" si="14"/>
      </c>
      <c r="AG23" s="333">
        <f t="shared" si="15"/>
      </c>
      <c r="AH23" s="333">
        <f t="shared" si="16"/>
        <v>38</v>
      </c>
      <c r="AI23" s="333">
        <f t="shared" si="17"/>
      </c>
      <c r="AJ23" s="333">
        <f t="shared" si="18"/>
      </c>
      <c r="AK23" s="333">
        <f t="shared" si="19"/>
      </c>
      <c r="AL23" s="333">
        <f t="shared" si="20"/>
      </c>
    </row>
    <row r="24" spans="1:38" s="95" customFormat="1" ht="15" customHeight="1">
      <c r="A24" s="118" t="s">
        <v>424</v>
      </c>
      <c r="B24" s="117" t="s">
        <v>428</v>
      </c>
      <c r="C24" s="178" t="s">
        <v>58</v>
      </c>
      <c r="D24" s="188">
        <v>93</v>
      </c>
      <c r="E24" s="149">
        <f>IF(ISBLANK(D24),"",VLOOKUP(D24,Moustique_50_m,2))</f>
        <v>16</v>
      </c>
      <c r="F24" s="189">
        <v>115</v>
      </c>
      <c r="G24" s="190">
        <f>IF(ISBLANK(F24),"",VLOOKUP(F24,Moustique_50_haies,2))</f>
        <v>12</v>
      </c>
      <c r="H24" s="191"/>
      <c r="I24" s="113">
        <f>IF(ISBLANK(H24),"",VLOOKUP(H24,Moustique_600_marche,2))</f>
      </c>
      <c r="J24" s="230"/>
      <c r="K24" s="149">
        <f>IF(ISBLANK(J24),"",VLOOKUP(J24,Moustique_Triple_saut,2))</f>
      </c>
      <c r="L24" s="187">
        <v>353</v>
      </c>
      <c r="M24" s="149">
        <f>IF(ISBLANK(L24),"",VLOOKUP(L24,Moustique_MB,2))</f>
        <v>9</v>
      </c>
      <c r="N24" s="187"/>
      <c r="O24" s="166">
        <f>IF(ISBLANK(N24),"",VLOOKUP(N24,Moustique_Anneau,2))</f>
      </c>
      <c r="P24" s="175">
        <f t="shared" si="0"/>
        <v>3</v>
      </c>
      <c r="Q24" s="176">
        <f t="shared" si="1"/>
        <v>37</v>
      </c>
      <c r="R24" s="232">
        <v>20</v>
      </c>
      <c r="S24" s="75"/>
      <c r="T24" s="333">
        <f t="shared" si="2"/>
      </c>
      <c r="U24" s="333">
        <f t="shared" si="3"/>
      </c>
      <c r="V24" s="333">
        <f t="shared" si="4"/>
      </c>
      <c r="W24" s="333">
        <f t="shared" si="5"/>
      </c>
      <c r="X24" s="333">
        <f t="shared" si="6"/>
      </c>
      <c r="Y24" s="333">
        <f t="shared" si="7"/>
      </c>
      <c r="Z24" s="333">
        <f t="shared" si="8"/>
      </c>
      <c r="AA24" s="333">
        <f t="shared" si="9"/>
      </c>
      <c r="AB24" s="333">
        <f t="shared" si="10"/>
      </c>
      <c r="AC24" s="333">
        <f t="shared" si="11"/>
      </c>
      <c r="AD24" s="333">
        <f t="shared" si="12"/>
      </c>
      <c r="AE24" s="333">
        <f t="shared" si="13"/>
        <v>37</v>
      </c>
      <c r="AF24" s="333">
        <f t="shared" si="14"/>
      </c>
      <c r="AG24" s="333">
        <f t="shared" si="15"/>
      </c>
      <c r="AH24" s="333">
        <f t="shared" si="16"/>
      </c>
      <c r="AI24" s="333">
        <f t="shared" si="17"/>
      </c>
      <c r="AJ24" s="333">
        <f t="shared" si="18"/>
      </c>
      <c r="AK24" s="333">
        <f t="shared" si="19"/>
      </c>
      <c r="AL24" s="333">
        <f t="shared" si="20"/>
      </c>
    </row>
    <row r="25" spans="1:38" s="95" customFormat="1" ht="15">
      <c r="A25" s="227" t="s">
        <v>385</v>
      </c>
      <c r="B25" s="226" t="s">
        <v>107</v>
      </c>
      <c r="C25" s="221" t="s">
        <v>42</v>
      </c>
      <c r="D25" s="188">
        <v>97</v>
      </c>
      <c r="E25" s="149">
        <f>IF(ISBLANK(D25),"",VLOOKUP(D25,Moustique_50_m,2))</f>
        <v>14</v>
      </c>
      <c r="F25" s="189"/>
      <c r="G25" s="190">
        <f>IF(ISBLANK(F25),"",VLOOKUP(F25,Moustique_50_haies,2))</f>
      </c>
      <c r="H25" s="191">
        <v>4160</v>
      </c>
      <c r="I25" s="113">
        <f>IF(ISBLANK(H25),"",VLOOKUP(H25,Moustique_600_marche,2))</f>
        <v>16</v>
      </c>
      <c r="J25" s="230"/>
      <c r="K25" s="149">
        <f>IF(ISBLANK(J25),"",VLOOKUP(J25,Moustique_Triple_saut,2))</f>
      </c>
      <c r="L25" s="187"/>
      <c r="M25" s="149">
        <f>IF(ISBLANK(L25),"",VLOOKUP(L25,Moustique_MB,2))</f>
      </c>
      <c r="N25" s="187">
        <v>790</v>
      </c>
      <c r="O25" s="166">
        <f>IF(ISBLANK(N25),"",VLOOKUP(N25,Moustique_Anneau,2))</f>
        <v>7</v>
      </c>
      <c r="P25" s="175">
        <f t="shared" si="0"/>
        <v>3</v>
      </c>
      <c r="Q25" s="176">
        <f t="shared" si="1"/>
        <v>37</v>
      </c>
      <c r="R25" s="232">
        <v>21</v>
      </c>
      <c r="T25" s="333">
        <f t="shared" si="2"/>
      </c>
      <c r="U25" s="333">
        <f t="shared" si="3"/>
      </c>
      <c r="V25" s="333">
        <f t="shared" si="4"/>
      </c>
      <c r="W25" s="333">
        <f t="shared" si="5"/>
      </c>
      <c r="X25" s="333">
        <f t="shared" si="6"/>
      </c>
      <c r="Y25" s="333">
        <f t="shared" si="7"/>
      </c>
      <c r="Z25" s="333">
        <f t="shared" si="8"/>
      </c>
      <c r="AA25" s="333">
        <f t="shared" si="9"/>
      </c>
      <c r="AB25" s="333">
        <f t="shared" si="10"/>
      </c>
      <c r="AC25" s="333">
        <f t="shared" si="11"/>
      </c>
      <c r="AD25" s="333">
        <f t="shared" si="12"/>
      </c>
      <c r="AE25" s="333">
        <f t="shared" si="13"/>
      </c>
      <c r="AF25" s="333">
        <f t="shared" si="14"/>
      </c>
      <c r="AG25" s="333">
        <f t="shared" si="15"/>
      </c>
      <c r="AH25" s="333">
        <f t="shared" si="16"/>
      </c>
      <c r="AI25" s="333">
        <f t="shared" si="17"/>
      </c>
      <c r="AJ25" s="333">
        <f t="shared" si="18"/>
        <v>37</v>
      </c>
      <c r="AK25" s="333">
        <f t="shared" si="19"/>
      </c>
      <c r="AL25" s="333">
        <f t="shared" si="20"/>
      </c>
    </row>
    <row r="26" spans="1:38" s="95" customFormat="1" ht="15">
      <c r="A26" s="118" t="s">
        <v>323</v>
      </c>
      <c r="B26" s="117" t="s">
        <v>324</v>
      </c>
      <c r="C26" s="178" t="s">
        <v>59</v>
      </c>
      <c r="D26" s="188"/>
      <c r="E26" s="149">
        <f>IF(ISBLANK(D26),"",VLOOKUP(D26,Moustique_50_m,2))</f>
      </c>
      <c r="F26" s="189">
        <v>115</v>
      </c>
      <c r="G26" s="190">
        <f>IF(ISBLANK(F26),"",VLOOKUP(F26,Moustique_50_haies,2))</f>
        <v>12</v>
      </c>
      <c r="H26" s="191">
        <v>4290</v>
      </c>
      <c r="I26" s="113">
        <f>IF(ISBLANK(H26),"",VLOOKUP(H26,Moustique_600_marche,2))</f>
        <v>14</v>
      </c>
      <c r="J26" s="230">
        <v>380</v>
      </c>
      <c r="K26" s="149">
        <f>IF(ISBLANK(J26),"",VLOOKUP(J26,Moustique_Triple_saut,2))</f>
        <v>10</v>
      </c>
      <c r="L26" s="187"/>
      <c r="M26" s="149">
        <f>IF(ISBLANK(L26),"",VLOOKUP(L26,Moustique_MB,2))</f>
      </c>
      <c r="N26" s="187"/>
      <c r="O26" s="166">
        <f>IF(ISBLANK(N26),"",VLOOKUP(N26,Moustique_Anneau,2))</f>
      </c>
      <c r="P26" s="175">
        <f t="shared" si="0"/>
        <v>3</v>
      </c>
      <c r="Q26" s="176">
        <f t="shared" si="1"/>
        <v>36</v>
      </c>
      <c r="R26" s="232">
        <v>22</v>
      </c>
      <c r="T26" s="333">
        <f t="shared" si="2"/>
        <v>36</v>
      </c>
      <c r="U26" s="333">
        <f t="shared" si="3"/>
      </c>
      <c r="V26" s="333">
        <f t="shared" si="4"/>
      </c>
      <c r="W26" s="333">
        <f t="shared" si="5"/>
      </c>
      <c r="X26" s="333">
        <f t="shared" si="6"/>
      </c>
      <c r="Y26" s="333">
        <f t="shared" si="7"/>
      </c>
      <c r="Z26" s="333">
        <f t="shared" si="8"/>
      </c>
      <c r="AA26" s="333">
        <f t="shared" si="9"/>
      </c>
      <c r="AB26" s="333">
        <f t="shared" si="10"/>
      </c>
      <c r="AC26" s="333">
        <f t="shared" si="11"/>
      </c>
      <c r="AD26" s="333">
        <f t="shared" si="12"/>
      </c>
      <c r="AE26" s="333">
        <f t="shared" si="13"/>
      </c>
      <c r="AF26" s="333">
        <f t="shared" si="14"/>
      </c>
      <c r="AG26" s="333">
        <f t="shared" si="15"/>
      </c>
      <c r="AH26" s="333">
        <f t="shared" si="16"/>
      </c>
      <c r="AI26" s="333">
        <f t="shared" si="17"/>
      </c>
      <c r="AJ26" s="333">
        <f t="shared" si="18"/>
      </c>
      <c r="AK26" s="333">
        <f t="shared" si="19"/>
      </c>
      <c r="AL26" s="333">
        <f t="shared" si="20"/>
      </c>
    </row>
    <row r="27" spans="1:38" s="95" customFormat="1" ht="15">
      <c r="A27" s="121" t="s">
        <v>173</v>
      </c>
      <c r="B27" s="116" t="s">
        <v>480</v>
      </c>
      <c r="C27" s="177" t="s">
        <v>43</v>
      </c>
      <c r="D27" s="290">
        <v>108</v>
      </c>
      <c r="E27" s="149">
        <f>IF(ISBLANK(D27),"",VLOOKUP(D27,Moustique_50_m,2))</f>
        <v>11</v>
      </c>
      <c r="F27" s="292">
        <v>109</v>
      </c>
      <c r="G27" s="190">
        <f>IF(ISBLANK(F27),"",VLOOKUP(F27,Moustique_50_haies,2))</f>
        <v>14</v>
      </c>
      <c r="H27" s="295"/>
      <c r="I27" s="113">
        <f>IF(ISBLANK(H27),"",VLOOKUP(H27,Moustique_600_marche,2))</f>
      </c>
      <c r="J27" s="230"/>
      <c r="K27" s="149">
        <f>IF(ISBLANK(J27),"",VLOOKUP(J27,Moustique_Triple_saut,2))</f>
      </c>
      <c r="L27" s="187">
        <v>432</v>
      </c>
      <c r="M27" s="149">
        <f>IF(ISBLANK(L27),"",VLOOKUP(L27,Moustique_MB,2))</f>
        <v>11</v>
      </c>
      <c r="N27" s="297"/>
      <c r="O27" s="166">
        <f>IF(ISBLANK(N27),"",VLOOKUP(N27,Moustique_Anneau,2))</f>
      </c>
      <c r="P27" s="175">
        <f t="shared" si="0"/>
        <v>3</v>
      </c>
      <c r="Q27" s="176">
        <f t="shared" si="1"/>
        <v>36</v>
      </c>
      <c r="R27" s="232">
        <v>23</v>
      </c>
      <c r="T27" s="333">
        <f t="shared" si="2"/>
      </c>
      <c r="U27" s="333">
        <f t="shared" si="3"/>
      </c>
      <c r="V27" s="333">
        <f t="shared" si="4"/>
      </c>
      <c r="W27" s="333">
        <f t="shared" si="5"/>
      </c>
      <c r="X27" s="333">
        <f t="shared" si="6"/>
      </c>
      <c r="Y27" s="333">
        <f t="shared" si="7"/>
      </c>
      <c r="Z27" s="333">
        <f t="shared" si="8"/>
      </c>
      <c r="AA27" s="333">
        <f t="shared" si="9"/>
      </c>
      <c r="AB27" s="333">
        <f t="shared" si="10"/>
        <v>36</v>
      </c>
      <c r="AC27" s="333">
        <f t="shared" si="11"/>
      </c>
      <c r="AD27" s="333">
        <f t="shared" si="12"/>
      </c>
      <c r="AE27" s="333">
        <f t="shared" si="13"/>
      </c>
      <c r="AF27" s="333">
        <f t="shared" si="14"/>
      </c>
      <c r="AG27" s="333">
        <f t="shared" si="15"/>
      </c>
      <c r="AH27" s="333">
        <f t="shared" si="16"/>
      </c>
      <c r="AI27" s="333">
        <f t="shared" si="17"/>
      </c>
      <c r="AJ27" s="333">
        <f t="shared" si="18"/>
      </c>
      <c r="AK27" s="333">
        <f t="shared" si="19"/>
      </c>
      <c r="AL27" s="333">
        <f t="shared" si="20"/>
      </c>
    </row>
    <row r="28" spans="1:38" s="95" customFormat="1" ht="15">
      <c r="A28" s="118" t="s">
        <v>144</v>
      </c>
      <c r="B28" s="117" t="s">
        <v>318</v>
      </c>
      <c r="C28" s="178" t="s">
        <v>67</v>
      </c>
      <c r="D28" s="188">
        <v>93</v>
      </c>
      <c r="E28" s="149">
        <f>IF(ISBLANK(D28),"",VLOOKUP(D28,Moustique_50_m,2))</f>
        <v>16</v>
      </c>
      <c r="F28" s="189"/>
      <c r="G28" s="190">
        <f>IF(ISBLANK(F28),"",VLOOKUP(F28,Moustique_50_haies,2))</f>
      </c>
      <c r="H28" s="191"/>
      <c r="I28" s="113">
        <f>IF(ISBLANK(H28),"",VLOOKUP(H28,Moustique_600_marche,2))</f>
      </c>
      <c r="J28" s="230">
        <v>420</v>
      </c>
      <c r="K28" s="149">
        <f>IF(ISBLANK(J28),"",VLOOKUP(J28,Moustique_Triple_saut,2))</f>
        <v>12</v>
      </c>
      <c r="L28" s="187"/>
      <c r="M28" s="149">
        <f>IF(ISBLANK(L28),"",VLOOKUP(L28,Moustique_MB,2))</f>
      </c>
      <c r="N28" s="187">
        <v>762</v>
      </c>
      <c r="O28" s="166">
        <f>IF(ISBLANK(N28),"",VLOOKUP(N28,Moustique_Anneau,2))</f>
        <v>7</v>
      </c>
      <c r="P28" s="175">
        <f t="shared" si="0"/>
        <v>3</v>
      </c>
      <c r="Q28" s="176">
        <f t="shared" si="1"/>
        <v>35</v>
      </c>
      <c r="R28" s="232">
        <v>24</v>
      </c>
      <c r="T28" s="333">
        <f t="shared" si="2"/>
      </c>
      <c r="U28" s="333">
        <f t="shared" si="3"/>
      </c>
      <c r="V28" s="333">
        <f t="shared" si="4"/>
      </c>
      <c r="W28" s="333">
        <f t="shared" si="5"/>
      </c>
      <c r="X28" s="333">
        <f t="shared" si="6"/>
      </c>
      <c r="Y28" s="333">
        <f t="shared" si="7"/>
      </c>
      <c r="Z28" s="333">
        <f t="shared" si="8"/>
      </c>
      <c r="AA28" s="333">
        <f t="shared" si="9"/>
      </c>
      <c r="AB28" s="333">
        <f t="shared" si="10"/>
      </c>
      <c r="AC28" s="333">
        <f t="shared" si="11"/>
        <v>35</v>
      </c>
      <c r="AD28" s="333">
        <f t="shared" si="12"/>
      </c>
      <c r="AE28" s="333">
        <f t="shared" si="13"/>
      </c>
      <c r="AF28" s="333">
        <f t="shared" si="14"/>
      </c>
      <c r="AG28" s="333">
        <f t="shared" si="15"/>
      </c>
      <c r="AH28" s="333">
        <f t="shared" si="16"/>
      </c>
      <c r="AI28" s="333">
        <f t="shared" si="17"/>
      </c>
      <c r="AJ28" s="333">
        <f t="shared" si="18"/>
      </c>
      <c r="AK28" s="333">
        <f t="shared" si="19"/>
      </c>
      <c r="AL28" s="333">
        <f t="shared" si="20"/>
      </c>
    </row>
    <row r="29" spans="1:38" s="95" customFormat="1" ht="15">
      <c r="A29" s="118" t="s">
        <v>628</v>
      </c>
      <c r="B29" s="117" t="s">
        <v>629</v>
      </c>
      <c r="C29" s="178" t="s">
        <v>67</v>
      </c>
      <c r="D29" s="188"/>
      <c r="E29" s="149">
        <f>IF(ISBLANK(D29),"",VLOOKUP(D29,Moustique_50_m,2))</f>
      </c>
      <c r="F29" s="229">
        <v>111</v>
      </c>
      <c r="G29" s="190">
        <f>IF(ISBLANK(F29),"",VLOOKUP(F29,Moustique_50_haies,2))</f>
        <v>13</v>
      </c>
      <c r="H29" s="191">
        <v>5000</v>
      </c>
      <c r="I29" s="113">
        <f>IF(ISBLANK(H29),"",VLOOKUP(H29,Moustique_600_marche,2))</f>
        <v>10</v>
      </c>
      <c r="J29" s="230"/>
      <c r="K29" s="149">
        <f>IF(ISBLANK(J29),"",VLOOKUP(J29,Moustique_Triple_saut,2))</f>
      </c>
      <c r="L29" s="187">
        <v>420</v>
      </c>
      <c r="M29" s="149">
        <f>IF(ISBLANK(L29),"",VLOOKUP(L29,Moustique_MB,2))</f>
        <v>11</v>
      </c>
      <c r="N29" s="187"/>
      <c r="O29" s="166">
        <f>IF(ISBLANK(N29),"",VLOOKUP(N29,Moustique_Anneau,2))</f>
      </c>
      <c r="P29" s="175">
        <f t="shared" si="0"/>
        <v>3</v>
      </c>
      <c r="Q29" s="176">
        <f t="shared" si="1"/>
        <v>34</v>
      </c>
      <c r="R29" s="232">
        <v>25</v>
      </c>
      <c r="T29" s="333">
        <f t="shared" si="2"/>
      </c>
      <c r="U29" s="333">
        <f t="shared" si="3"/>
      </c>
      <c r="V29" s="333">
        <f t="shared" si="4"/>
      </c>
      <c r="W29" s="333">
        <f t="shared" si="5"/>
      </c>
      <c r="X29" s="333">
        <f t="shared" si="6"/>
      </c>
      <c r="Y29" s="333">
        <f t="shared" si="7"/>
      </c>
      <c r="Z29" s="333">
        <f t="shared" si="8"/>
      </c>
      <c r="AA29" s="333">
        <f t="shared" si="9"/>
      </c>
      <c r="AB29" s="333">
        <f t="shared" si="10"/>
      </c>
      <c r="AC29" s="333">
        <f t="shared" si="11"/>
        <v>34</v>
      </c>
      <c r="AD29" s="333">
        <f t="shared" si="12"/>
      </c>
      <c r="AE29" s="333">
        <f t="shared" si="13"/>
      </c>
      <c r="AF29" s="333">
        <f t="shared" si="14"/>
      </c>
      <c r="AG29" s="333">
        <f t="shared" si="15"/>
      </c>
      <c r="AH29" s="333">
        <f t="shared" si="16"/>
      </c>
      <c r="AI29" s="333">
        <f t="shared" si="17"/>
      </c>
      <c r="AJ29" s="333">
        <f t="shared" si="18"/>
      </c>
      <c r="AK29" s="333">
        <f t="shared" si="19"/>
      </c>
      <c r="AL29" s="333">
        <f t="shared" si="20"/>
      </c>
    </row>
    <row r="30" spans="1:38" s="95" customFormat="1" ht="15">
      <c r="A30" s="118" t="s">
        <v>188</v>
      </c>
      <c r="B30" s="117" t="s">
        <v>430</v>
      </c>
      <c r="C30" s="181" t="s">
        <v>41</v>
      </c>
      <c r="D30" s="188">
        <v>89</v>
      </c>
      <c r="E30" s="149">
        <f>IF(ISBLANK(D30),"",VLOOKUP(D30,Moustique_50_m,2))</f>
        <v>17</v>
      </c>
      <c r="F30" s="189">
        <v>124</v>
      </c>
      <c r="G30" s="190">
        <f>IF(ISBLANK(F30),"",VLOOKUP(F30,Moustique_50_haies,2))</f>
        <v>10</v>
      </c>
      <c r="H30" s="191"/>
      <c r="I30" s="113">
        <f>IF(ISBLANK(H30),"",VLOOKUP(H30,Moustique_600_marche,2))</f>
      </c>
      <c r="J30" s="230"/>
      <c r="K30" s="149">
        <f>IF(ISBLANK(J30),"",VLOOKUP(J30,Moustique_Triple_saut,2))</f>
      </c>
      <c r="L30" s="187"/>
      <c r="M30" s="149">
        <f>IF(ISBLANK(L30),"",VLOOKUP(L30,Moustique_MB,2))</f>
      </c>
      <c r="N30" s="187">
        <v>764</v>
      </c>
      <c r="O30" s="166">
        <f>IF(ISBLANK(N30),"",VLOOKUP(N30,Moustique_Anneau,2))</f>
        <v>7</v>
      </c>
      <c r="P30" s="175">
        <f t="shared" si="0"/>
        <v>3</v>
      </c>
      <c r="Q30" s="176">
        <f t="shared" si="1"/>
        <v>34</v>
      </c>
      <c r="R30" s="232">
        <v>26</v>
      </c>
      <c r="T30" s="333">
        <f t="shared" si="2"/>
      </c>
      <c r="U30" s="333">
        <f t="shared" si="3"/>
      </c>
      <c r="V30" s="333">
        <f t="shared" si="4"/>
      </c>
      <c r="W30" s="333">
        <f t="shared" si="5"/>
      </c>
      <c r="X30" s="333">
        <f t="shared" si="6"/>
      </c>
      <c r="Y30" s="333">
        <f t="shared" si="7"/>
      </c>
      <c r="Z30" s="333">
        <f t="shared" si="8"/>
      </c>
      <c r="AA30" s="333">
        <f t="shared" si="9"/>
      </c>
      <c r="AB30" s="333">
        <f t="shared" si="10"/>
      </c>
      <c r="AC30" s="333">
        <f t="shared" si="11"/>
      </c>
      <c r="AD30" s="333">
        <f t="shared" si="12"/>
      </c>
      <c r="AE30" s="333">
        <f t="shared" si="13"/>
      </c>
      <c r="AF30" s="333">
        <f t="shared" si="14"/>
      </c>
      <c r="AG30" s="333">
        <f t="shared" si="15"/>
        <v>34</v>
      </c>
      <c r="AH30" s="333">
        <f t="shared" si="16"/>
      </c>
      <c r="AI30" s="333">
        <f t="shared" si="17"/>
      </c>
      <c r="AJ30" s="333">
        <f t="shared" si="18"/>
      </c>
      <c r="AK30" s="333">
        <f t="shared" si="19"/>
      </c>
      <c r="AL30" s="333">
        <f t="shared" si="20"/>
      </c>
    </row>
    <row r="31" spans="1:38" s="95" customFormat="1" ht="15">
      <c r="A31" s="227" t="s">
        <v>90</v>
      </c>
      <c r="B31" s="226" t="s">
        <v>375</v>
      </c>
      <c r="C31" s="221" t="s">
        <v>42</v>
      </c>
      <c r="D31" s="188">
        <v>99</v>
      </c>
      <c r="E31" s="149">
        <f>IF(ISBLANK(D31),"",VLOOKUP(D31,Moustique_50_m,2))</f>
        <v>14</v>
      </c>
      <c r="F31" s="189">
        <v>118</v>
      </c>
      <c r="G31" s="190">
        <f>IF(ISBLANK(F31),"",VLOOKUP(F31,Moustique_50_haies,2))</f>
        <v>12</v>
      </c>
      <c r="H31" s="191"/>
      <c r="I31" s="113">
        <f>IF(ISBLANK(H31),"",VLOOKUP(H31,Moustique_600_marche,2))</f>
      </c>
      <c r="J31" s="230"/>
      <c r="K31" s="149">
        <f>IF(ISBLANK(J31),"",VLOOKUP(J31,Moustique_Triple_saut,2))</f>
      </c>
      <c r="L31" s="187">
        <v>333</v>
      </c>
      <c r="M31" s="149">
        <f>IF(ISBLANK(L31),"",VLOOKUP(L31,Moustique_MB,2))</f>
        <v>8</v>
      </c>
      <c r="N31" s="187"/>
      <c r="O31" s="166">
        <f>IF(ISBLANK(N31),"",VLOOKUP(N31,Moustique_Anneau,2))</f>
      </c>
      <c r="P31" s="175">
        <f t="shared" si="0"/>
        <v>3</v>
      </c>
      <c r="Q31" s="176">
        <f t="shared" si="1"/>
        <v>34</v>
      </c>
      <c r="R31" s="232">
        <v>27</v>
      </c>
      <c r="T31" s="333">
        <f t="shared" si="2"/>
      </c>
      <c r="U31" s="333">
        <f t="shared" si="3"/>
      </c>
      <c r="V31" s="333">
        <f t="shared" si="4"/>
      </c>
      <c r="W31" s="333">
        <f t="shared" si="5"/>
      </c>
      <c r="X31" s="333">
        <f t="shared" si="6"/>
      </c>
      <c r="Y31" s="333">
        <f t="shared" si="7"/>
      </c>
      <c r="Z31" s="333">
        <f t="shared" si="8"/>
      </c>
      <c r="AA31" s="333">
        <f t="shared" si="9"/>
      </c>
      <c r="AB31" s="333">
        <f t="shared" si="10"/>
      </c>
      <c r="AC31" s="333">
        <f t="shared" si="11"/>
      </c>
      <c r="AD31" s="333">
        <f t="shared" si="12"/>
      </c>
      <c r="AE31" s="333">
        <f t="shared" si="13"/>
      </c>
      <c r="AF31" s="333">
        <f t="shared" si="14"/>
      </c>
      <c r="AG31" s="333">
        <f t="shared" si="15"/>
      </c>
      <c r="AH31" s="333">
        <f t="shared" si="16"/>
      </c>
      <c r="AI31" s="333">
        <f t="shared" si="17"/>
      </c>
      <c r="AJ31" s="333">
        <f t="shared" si="18"/>
        <v>34</v>
      </c>
      <c r="AK31" s="333">
        <f t="shared" si="19"/>
      </c>
      <c r="AL31" s="333">
        <f t="shared" si="20"/>
      </c>
    </row>
    <row r="32" spans="1:38" s="95" customFormat="1" ht="15">
      <c r="A32" s="118" t="s">
        <v>626</v>
      </c>
      <c r="B32" s="117" t="s">
        <v>627</v>
      </c>
      <c r="C32" s="178" t="s">
        <v>69</v>
      </c>
      <c r="D32" s="188"/>
      <c r="E32" s="149">
        <f>IF(ISBLANK(D32),"",VLOOKUP(D32,Moustique_50_m,2))</f>
      </c>
      <c r="F32" s="229"/>
      <c r="G32" s="190">
        <f>IF(ISBLANK(F32),"",VLOOKUP(F32,Moustique_50_haies,2))</f>
      </c>
      <c r="H32" s="191">
        <v>4300</v>
      </c>
      <c r="I32" s="113">
        <f>IF(ISBLANK(H32),"",VLOOKUP(H32,Moustique_600_marche,2))</f>
        <v>14</v>
      </c>
      <c r="J32" s="230">
        <v>425</v>
      </c>
      <c r="K32" s="149">
        <f>IF(ISBLANK(J32),"",VLOOKUP(J32,Moustique_Triple_saut,2))</f>
        <v>12</v>
      </c>
      <c r="L32" s="187"/>
      <c r="M32" s="149">
        <f>IF(ISBLANK(L32),"",VLOOKUP(L32,Moustique_MB,2))</f>
      </c>
      <c r="N32" s="187">
        <v>773</v>
      </c>
      <c r="O32" s="166">
        <f>IF(ISBLANK(N32),"",VLOOKUP(N32,Moustique_Anneau,2))</f>
        <v>7</v>
      </c>
      <c r="P32" s="175">
        <f t="shared" si="0"/>
        <v>3</v>
      </c>
      <c r="Q32" s="176">
        <f t="shared" si="1"/>
        <v>33</v>
      </c>
      <c r="R32" s="232">
        <v>28</v>
      </c>
      <c r="T32" s="333">
        <f t="shared" si="2"/>
      </c>
      <c r="U32" s="333">
        <f t="shared" si="3"/>
      </c>
      <c r="V32" s="333">
        <f t="shared" si="4"/>
      </c>
      <c r="W32" s="333">
        <f t="shared" si="5"/>
        <v>33</v>
      </c>
      <c r="X32" s="333">
        <f t="shared" si="6"/>
      </c>
      <c r="Y32" s="333">
        <f t="shared" si="7"/>
      </c>
      <c r="Z32" s="333">
        <f t="shared" si="8"/>
      </c>
      <c r="AA32" s="333">
        <f t="shared" si="9"/>
      </c>
      <c r="AB32" s="333">
        <f t="shared" si="10"/>
      </c>
      <c r="AC32" s="333">
        <f t="shared" si="11"/>
      </c>
      <c r="AD32" s="333">
        <f t="shared" si="12"/>
      </c>
      <c r="AE32" s="333">
        <f t="shared" si="13"/>
      </c>
      <c r="AF32" s="333">
        <f t="shared" si="14"/>
      </c>
      <c r="AG32" s="333">
        <f t="shared" si="15"/>
      </c>
      <c r="AH32" s="333">
        <f t="shared" si="16"/>
      </c>
      <c r="AI32" s="333">
        <f t="shared" si="17"/>
      </c>
      <c r="AJ32" s="333">
        <f t="shared" si="18"/>
      </c>
      <c r="AK32" s="333">
        <f t="shared" si="19"/>
      </c>
      <c r="AL32" s="333">
        <f t="shared" si="20"/>
      </c>
    </row>
    <row r="33" spans="1:38" s="95" customFormat="1" ht="15">
      <c r="A33" s="118" t="s">
        <v>325</v>
      </c>
      <c r="B33" s="117" t="s">
        <v>326</v>
      </c>
      <c r="C33" s="178" t="s">
        <v>69</v>
      </c>
      <c r="D33" s="188"/>
      <c r="E33" s="149">
        <f>IF(ISBLANK(D33),"",VLOOKUP(D33,Moustique_50_m,2))</f>
      </c>
      <c r="F33" s="189"/>
      <c r="G33" s="190">
        <f>IF(ISBLANK(F33),"",VLOOKUP(F33,Moustique_50_haies,2))</f>
      </c>
      <c r="H33" s="191">
        <v>4340</v>
      </c>
      <c r="I33" s="113">
        <f>IF(ISBLANK(H33),"",VLOOKUP(H33,Moustique_600_marche,2))</f>
        <v>13</v>
      </c>
      <c r="J33" s="230">
        <v>435</v>
      </c>
      <c r="K33" s="149">
        <f>IF(ISBLANK(J33),"",VLOOKUP(J33,Moustique_Triple_saut,2))</f>
        <v>12</v>
      </c>
      <c r="L33" s="187"/>
      <c r="M33" s="149">
        <f>IF(ISBLANK(L33),"",VLOOKUP(L33,Moustique_MB,2))</f>
      </c>
      <c r="N33" s="187">
        <v>847</v>
      </c>
      <c r="O33" s="166">
        <f>IF(ISBLANK(N33),"",VLOOKUP(N33,Moustique_Anneau,2))</f>
        <v>8</v>
      </c>
      <c r="P33" s="175">
        <f t="shared" si="0"/>
        <v>3</v>
      </c>
      <c r="Q33" s="176">
        <f t="shared" si="1"/>
        <v>33</v>
      </c>
      <c r="R33" s="232">
        <v>29</v>
      </c>
      <c r="T33" s="333">
        <f t="shared" si="2"/>
      </c>
      <c r="U33" s="333">
        <f t="shared" si="3"/>
      </c>
      <c r="V33" s="333">
        <f t="shared" si="4"/>
      </c>
      <c r="W33" s="333">
        <f t="shared" si="5"/>
        <v>33</v>
      </c>
      <c r="X33" s="333">
        <f t="shared" si="6"/>
      </c>
      <c r="Y33" s="333">
        <f t="shared" si="7"/>
      </c>
      <c r="Z33" s="333">
        <f t="shared" si="8"/>
      </c>
      <c r="AA33" s="333">
        <f t="shared" si="9"/>
      </c>
      <c r="AB33" s="333">
        <f t="shared" si="10"/>
      </c>
      <c r="AC33" s="333">
        <f t="shared" si="11"/>
      </c>
      <c r="AD33" s="333">
        <f t="shared" si="12"/>
      </c>
      <c r="AE33" s="333">
        <f t="shared" si="13"/>
      </c>
      <c r="AF33" s="333">
        <f t="shared" si="14"/>
      </c>
      <c r="AG33" s="333">
        <f t="shared" si="15"/>
      </c>
      <c r="AH33" s="333">
        <f t="shared" si="16"/>
      </c>
      <c r="AI33" s="333">
        <f t="shared" si="17"/>
      </c>
      <c r="AJ33" s="333">
        <f t="shared" si="18"/>
      </c>
      <c r="AK33" s="333">
        <f t="shared" si="19"/>
      </c>
      <c r="AL33" s="333">
        <f t="shared" si="20"/>
      </c>
    </row>
    <row r="34" spans="1:38" s="95" customFormat="1" ht="15">
      <c r="A34" s="121" t="s">
        <v>432</v>
      </c>
      <c r="B34" s="116" t="s">
        <v>610</v>
      </c>
      <c r="C34" s="177" t="s">
        <v>241</v>
      </c>
      <c r="D34" s="290">
        <v>101</v>
      </c>
      <c r="E34" s="149">
        <f>IF(ISBLANK(D34),"",VLOOKUP(D34,Moustique_50_m,2))</f>
        <v>13</v>
      </c>
      <c r="F34" s="292">
        <v>124</v>
      </c>
      <c r="G34" s="190">
        <f>IF(ISBLANK(F34),"",VLOOKUP(F34,Moustique_50_haies,2))</f>
        <v>10</v>
      </c>
      <c r="H34" s="295"/>
      <c r="I34" s="113">
        <f>IF(ISBLANK(H34),"",VLOOKUP(H34,Moustique_600_marche,2))</f>
      </c>
      <c r="J34" s="230">
        <v>385</v>
      </c>
      <c r="K34" s="149">
        <f>IF(ISBLANK(J34),"",VLOOKUP(J34,Moustique_Triple_saut,2))</f>
        <v>10</v>
      </c>
      <c r="L34" s="187"/>
      <c r="M34" s="149"/>
      <c r="N34" s="297"/>
      <c r="O34" s="166">
        <f>IF(ISBLANK(N34),"",VLOOKUP(N34,Moustique_Anneau,2))</f>
      </c>
      <c r="P34" s="175">
        <f t="shared" si="0"/>
        <v>3</v>
      </c>
      <c r="Q34" s="176">
        <f t="shared" si="1"/>
        <v>33</v>
      </c>
      <c r="R34" s="232">
        <v>30</v>
      </c>
      <c r="T34" s="333">
        <f t="shared" si="2"/>
      </c>
      <c r="U34" s="333">
        <f t="shared" si="3"/>
      </c>
      <c r="V34" s="333">
        <f t="shared" si="4"/>
        <v>33</v>
      </c>
      <c r="W34" s="333">
        <f t="shared" si="5"/>
      </c>
      <c r="X34" s="333">
        <f t="shared" si="6"/>
      </c>
      <c r="Y34" s="333">
        <f t="shared" si="7"/>
      </c>
      <c r="Z34" s="333">
        <f t="shared" si="8"/>
      </c>
      <c r="AA34" s="333">
        <f t="shared" si="9"/>
      </c>
      <c r="AB34" s="333">
        <f t="shared" si="10"/>
      </c>
      <c r="AC34" s="333">
        <f t="shared" si="11"/>
      </c>
      <c r="AD34" s="333">
        <f t="shared" si="12"/>
      </c>
      <c r="AE34" s="333">
        <f t="shared" si="13"/>
      </c>
      <c r="AF34" s="333">
        <f t="shared" si="14"/>
      </c>
      <c r="AG34" s="333">
        <f t="shared" si="15"/>
      </c>
      <c r="AH34" s="333">
        <f t="shared" si="16"/>
      </c>
      <c r="AI34" s="333">
        <f t="shared" si="17"/>
      </c>
      <c r="AJ34" s="333">
        <f t="shared" si="18"/>
      </c>
      <c r="AK34" s="333">
        <f t="shared" si="19"/>
      </c>
      <c r="AL34" s="333">
        <f t="shared" si="20"/>
      </c>
    </row>
    <row r="35" spans="1:38" s="95" customFormat="1" ht="15">
      <c r="A35" s="121" t="s">
        <v>481</v>
      </c>
      <c r="B35" s="116" t="s">
        <v>482</v>
      </c>
      <c r="C35" s="177" t="s">
        <v>43</v>
      </c>
      <c r="D35" s="290">
        <v>89</v>
      </c>
      <c r="E35" s="149">
        <f>IF(ISBLANK(D35),"",VLOOKUP(D35,Moustique_50_m,2))</f>
        <v>17</v>
      </c>
      <c r="F35" s="292"/>
      <c r="G35" s="190">
        <f>IF(ISBLANK(F35),"",VLOOKUP(F35,Moustique_50_haies,2))</f>
      </c>
      <c r="H35" s="295">
        <v>4130</v>
      </c>
      <c r="I35" s="113">
        <f>IF(ISBLANK(H35),"",VLOOKUP(H35,Moustique_600_marche,2))</f>
        <v>16</v>
      </c>
      <c r="J35" s="230"/>
      <c r="K35" s="149">
        <f>IF(ISBLANK(J35),"",VLOOKUP(J35,Moustique_Triple_saut,2))</f>
      </c>
      <c r="L35" s="187">
        <v>418</v>
      </c>
      <c r="M35" s="149"/>
      <c r="N35" s="297"/>
      <c r="O35" s="166">
        <f>IF(ISBLANK(N35),"",VLOOKUP(N35,Moustique_Anneau,2))</f>
      </c>
      <c r="P35" s="175">
        <f t="shared" si="0"/>
        <v>3</v>
      </c>
      <c r="Q35" s="176">
        <f t="shared" si="1"/>
        <v>33</v>
      </c>
      <c r="R35" s="232">
        <v>31</v>
      </c>
      <c r="T35" s="333">
        <f t="shared" si="2"/>
      </c>
      <c r="U35" s="333">
        <f t="shared" si="3"/>
      </c>
      <c r="V35" s="333">
        <f t="shared" si="4"/>
      </c>
      <c r="W35" s="333">
        <f t="shared" si="5"/>
      </c>
      <c r="X35" s="333">
        <f t="shared" si="6"/>
      </c>
      <c r="Y35" s="333">
        <f t="shared" si="7"/>
      </c>
      <c r="Z35" s="333">
        <f t="shared" si="8"/>
      </c>
      <c r="AA35" s="333">
        <f t="shared" si="9"/>
      </c>
      <c r="AB35" s="333">
        <f t="shared" si="10"/>
        <v>33</v>
      </c>
      <c r="AC35" s="333">
        <f t="shared" si="11"/>
      </c>
      <c r="AD35" s="333">
        <f t="shared" si="12"/>
      </c>
      <c r="AE35" s="333">
        <f t="shared" si="13"/>
      </c>
      <c r="AF35" s="333">
        <f t="shared" si="14"/>
      </c>
      <c r="AG35" s="333">
        <f t="shared" si="15"/>
      </c>
      <c r="AH35" s="333">
        <f t="shared" si="16"/>
      </c>
      <c r="AI35" s="333">
        <f t="shared" si="17"/>
      </c>
      <c r="AJ35" s="333">
        <f t="shared" si="18"/>
      </c>
      <c r="AK35" s="333">
        <f t="shared" si="19"/>
      </c>
      <c r="AL35" s="333">
        <f t="shared" si="20"/>
      </c>
    </row>
    <row r="36" spans="1:38" s="95" customFormat="1" ht="15">
      <c r="A36" s="118" t="s">
        <v>320</v>
      </c>
      <c r="B36" s="117" t="s">
        <v>181</v>
      </c>
      <c r="C36" s="178" t="s">
        <v>67</v>
      </c>
      <c r="D36" s="188"/>
      <c r="E36" s="149">
        <f>IF(ISBLANK(D36),"",VLOOKUP(D36,Moustique_50_m,2))</f>
      </c>
      <c r="F36" s="189">
        <v>112</v>
      </c>
      <c r="G36" s="190">
        <f>IF(ISBLANK(F36),"",VLOOKUP(F36,Moustique_50_haies,2))</f>
        <v>13</v>
      </c>
      <c r="H36" s="191">
        <v>4052</v>
      </c>
      <c r="I36" s="113">
        <f>IF(ISBLANK(H36),"",VLOOKUP(H36,Moustique_600_marche,2))</f>
        <v>17</v>
      </c>
      <c r="J36" s="230"/>
      <c r="K36" s="149">
        <f>IF(ISBLANK(J36),"",VLOOKUP(J36,Moustique_Triple_saut,2))</f>
      </c>
      <c r="L36" s="187"/>
      <c r="M36" s="149">
        <f>IF(ISBLANK(L36),"",VLOOKUP(L36,Moustique_MB,2))</f>
      </c>
      <c r="N36" s="187">
        <v>390</v>
      </c>
      <c r="O36" s="166">
        <f>IF(ISBLANK(N36),"",VLOOKUP(N36,Moustique_Anneau,2))</f>
        <v>3</v>
      </c>
      <c r="P36" s="175">
        <f t="shared" si="0"/>
        <v>3</v>
      </c>
      <c r="Q36" s="176">
        <f t="shared" si="1"/>
        <v>33</v>
      </c>
      <c r="R36" s="232">
        <v>32</v>
      </c>
      <c r="S36" s="75"/>
      <c r="T36" s="333">
        <f t="shared" si="2"/>
      </c>
      <c r="U36" s="333">
        <f t="shared" si="3"/>
      </c>
      <c r="V36" s="333">
        <f t="shared" si="4"/>
      </c>
      <c r="W36" s="333">
        <f t="shared" si="5"/>
      </c>
      <c r="X36" s="333">
        <f t="shared" si="6"/>
      </c>
      <c r="Y36" s="333">
        <f t="shared" si="7"/>
      </c>
      <c r="Z36" s="333">
        <f t="shared" si="8"/>
      </c>
      <c r="AA36" s="333">
        <f t="shared" si="9"/>
      </c>
      <c r="AB36" s="333">
        <f t="shared" si="10"/>
      </c>
      <c r="AC36" s="333">
        <f t="shared" si="11"/>
        <v>33</v>
      </c>
      <c r="AD36" s="333">
        <f t="shared" si="12"/>
      </c>
      <c r="AE36" s="333">
        <f t="shared" si="13"/>
      </c>
      <c r="AF36" s="333">
        <f t="shared" si="14"/>
      </c>
      <c r="AG36" s="333">
        <f t="shared" si="15"/>
      </c>
      <c r="AH36" s="333">
        <f t="shared" si="16"/>
      </c>
      <c r="AI36" s="333">
        <f t="shared" si="17"/>
      </c>
      <c r="AJ36" s="333">
        <f t="shared" si="18"/>
      </c>
      <c r="AK36" s="333">
        <f t="shared" si="19"/>
      </c>
      <c r="AL36" s="333">
        <f t="shared" si="20"/>
      </c>
    </row>
    <row r="37" spans="1:38" s="95" customFormat="1" ht="15" customHeight="1">
      <c r="A37" s="213" t="s">
        <v>184</v>
      </c>
      <c r="B37" s="214" t="s">
        <v>170</v>
      </c>
      <c r="C37" s="221" t="s">
        <v>42</v>
      </c>
      <c r="D37" s="291"/>
      <c r="E37" s="149">
        <f>IF(ISBLANK(D37),"",VLOOKUP(D37,Moustique_50_m,2))</f>
      </c>
      <c r="F37" s="293">
        <v>118</v>
      </c>
      <c r="G37" s="149">
        <f>IF(ISBLANK(F37),"",VLOOKUP(F37,Moustique_50_haies,2))</f>
        <v>12</v>
      </c>
      <c r="H37" s="296">
        <v>4470</v>
      </c>
      <c r="I37" s="113">
        <f>IF(ISBLANK(H37),"",VLOOKUP(H37,Moustique_600_marche,2))</f>
        <v>12</v>
      </c>
      <c r="J37" s="230"/>
      <c r="K37" s="149">
        <f>IF(ISBLANK(J37),"",VLOOKUP(J37,Moustique_Triple_saut,2))</f>
      </c>
      <c r="L37" s="298"/>
      <c r="M37" s="149">
        <f>IF(ISBLANK(L37),"",VLOOKUP(L37,Moustique_MB,2))</f>
      </c>
      <c r="N37" s="298">
        <v>753</v>
      </c>
      <c r="O37" s="166">
        <f>IF(ISBLANK(N37),"",VLOOKUP(N37,Moustique_Anneau,2))</f>
        <v>7</v>
      </c>
      <c r="P37" s="175">
        <f aca="true" t="shared" si="21" ref="P37:P60">IF(ISBLANK(C37),"",COUNTA(D37,F37,H37,J37,L37,N37))</f>
        <v>3</v>
      </c>
      <c r="Q37" s="176">
        <f aca="true" t="shared" si="22" ref="Q37:Q60">SUM(O37,M37,K37,I37,G37,E37)</f>
        <v>31</v>
      </c>
      <c r="R37" s="232">
        <v>33</v>
      </c>
      <c r="S37" s="78"/>
      <c r="T37" s="333">
        <f aca="true" t="shared" si="23" ref="T37:T60">IF($T$3&lt;&gt;(C37),"",Q37)</f>
      </c>
      <c r="U37" s="333">
        <f aca="true" t="shared" si="24" ref="U37:U60">IF($U$3&lt;&gt;(C37),"",Q37)</f>
      </c>
      <c r="V37" s="333">
        <f aca="true" t="shared" si="25" ref="V37:V60">IF($V$3&lt;&gt;(C37),"",Q37)</f>
      </c>
      <c r="W37" s="333">
        <f aca="true" t="shared" si="26" ref="W37:W60">IF($W$3&lt;&gt;(C37),"",Q37)</f>
      </c>
      <c r="X37" s="333">
        <f aca="true" t="shared" si="27" ref="X37:X60">IF($X$3&lt;&gt;(C37),"",Q37)</f>
      </c>
      <c r="Y37" s="333">
        <f aca="true" t="shared" si="28" ref="Y37:Y60">IF($Y$3&lt;&gt;(C37),"",Q37)</f>
      </c>
      <c r="Z37" s="333">
        <f aca="true" t="shared" si="29" ref="Z37:Z60">IF($Z$3&lt;&gt;(C37),"",Q37)</f>
      </c>
      <c r="AA37" s="333">
        <f aca="true" t="shared" si="30" ref="AA37:AA60">IF($AA$3&lt;&gt;(C37),"",Q37)</f>
      </c>
      <c r="AB37" s="333">
        <f aca="true" t="shared" si="31" ref="AB37:AB60">IF($AB$3&lt;&gt;(C37),"",Q37)</f>
      </c>
      <c r="AC37" s="333">
        <f aca="true" t="shared" si="32" ref="AC37:AC60">IF($AC$3&lt;&gt;(C37),"",Q37)</f>
      </c>
      <c r="AD37" s="333">
        <f aca="true" t="shared" si="33" ref="AD37:AD60">IF($AD$3&lt;&gt;(C37),"",Q37)</f>
      </c>
      <c r="AE37" s="333">
        <f aca="true" t="shared" si="34" ref="AE37:AE60">IF($AE$3&lt;&gt;(C37),"",Q37)</f>
      </c>
      <c r="AF37" s="333">
        <f aca="true" t="shared" si="35" ref="AF37:AF60">IF($AF$3&lt;&gt;(C37),"",Q37)</f>
      </c>
      <c r="AG37" s="333">
        <f aca="true" t="shared" si="36" ref="AG37:AG60">IF($AG$3&lt;&gt;(C37),"",Q37)</f>
      </c>
      <c r="AH37" s="333">
        <f aca="true" t="shared" si="37" ref="AH37:AH60">IF($AH$3&lt;&gt;(C37),"",Q37)</f>
      </c>
      <c r="AI37" s="333">
        <f aca="true" t="shared" si="38" ref="AI37:AI60">IF($AI$3&lt;&gt;(C37),"",Q37)</f>
      </c>
      <c r="AJ37" s="333">
        <f aca="true" t="shared" si="39" ref="AJ37:AJ60">IF($AJ$3&lt;&gt;(C37),"",Q37)</f>
        <v>31</v>
      </c>
      <c r="AK37" s="333">
        <f aca="true" t="shared" si="40" ref="AK37:AK60">IF($AK$3&lt;&gt;(C37),"",Q37)</f>
      </c>
      <c r="AL37" s="333">
        <f aca="true" t="shared" si="41" ref="AL37:AL60">IF($AL$3&lt;&gt;(C37),"",Q37)</f>
      </c>
    </row>
    <row r="38" spans="1:38" s="95" customFormat="1" ht="15" customHeight="1">
      <c r="A38" s="118" t="s">
        <v>322</v>
      </c>
      <c r="B38" s="117" t="s">
        <v>96</v>
      </c>
      <c r="C38" s="178" t="s">
        <v>59</v>
      </c>
      <c r="D38" s="188"/>
      <c r="E38" s="149">
        <f>IF(ISBLANK(D38),"",VLOOKUP(D38,Moustique_50_m,2))</f>
      </c>
      <c r="F38" s="189"/>
      <c r="G38" s="190">
        <f>IF(ISBLANK(F38),"",VLOOKUP(F38,Moustique_50_haies,2))</f>
      </c>
      <c r="H38" s="191">
        <v>4220</v>
      </c>
      <c r="I38" s="113">
        <f>IF(ISBLANK(H38),"",VLOOKUP(H38,Moustique_600_marche,2))</f>
        <v>15</v>
      </c>
      <c r="J38" s="230">
        <v>385</v>
      </c>
      <c r="K38" s="149">
        <f>IF(ISBLANK(J38),"",VLOOKUP(J38,Moustique_Triple_saut,2))</f>
        <v>10</v>
      </c>
      <c r="L38" s="187"/>
      <c r="M38" s="149">
        <f>IF(ISBLANK(L38),"",VLOOKUP(L38,Moustique_MB,2))</f>
      </c>
      <c r="N38" s="187">
        <v>561</v>
      </c>
      <c r="O38" s="166">
        <f>IF(ISBLANK(N38),"",VLOOKUP(N38,Moustique_Anneau,2))</f>
        <v>5</v>
      </c>
      <c r="P38" s="175">
        <f t="shared" si="21"/>
        <v>3</v>
      </c>
      <c r="Q38" s="176">
        <f t="shared" si="22"/>
        <v>30</v>
      </c>
      <c r="R38" s="232">
        <v>34</v>
      </c>
      <c r="T38" s="333">
        <f t="shared" si="23"/>
        <v>30</v>
      </c>
      <c r="U38" s="333">
        <f t="shared" si="24"/>
      </c>
      <c r="V38" s="333">
        <f t="shared" si="25"/>
      </c>
      <c r="W38" s="333">
        <f t="shared" si="26"/>
      </c>
      <c r="X38" s="333">
        <f t="shared" si="27"/>
      </c>
      <c r="Y38" s="333">
        <f t="shared" si="28"/>
      </c>
      <c r="Z38" s="333">
        <f t="shared" si="29"/>
      </c>
      <c r="AA38" s="333">
        <f t="shared" si="30"/>
      </c>
      <c r="AB38" s="333">
        <f t="shared" si="31"/>
      </c>
      <c r="AC38" s="333">
        <f t="shared" si="32"/>
      </c>
      <c r="AD38" s="333">
        <f t="shared" si="33"/>
      </c>
      <c r="AE38" s="333">
        <f t="shared" si="34"/>
      </c>
      <c r="AF38" s="333">
        <f t="shared" si="35"/>
      </c>
      <c r="AG38" s="333">
        <f t="shared" si="36"/>
      </c>
      <c r="AH38" s="333">
        <f t="shared" si="37"/>
      </c>
      <c r="AI38" s="333">
        <f t="shared" si="38"/>
      </c>
      <c r="AJ38" s="333">
        <f t="shared" si="39"/>
      </c>
      <c r="AK38" s="333">
        <f t="shared" si="40"/>
      </c>
      <c r="AL38" s="333">
        <f t="shared" si="41"/>
      </c>
    </row>
    <row r="39" spans="1:38" s="95" customFormat="1" ht="15" customHeight="1">
      <c r="A39" s="118" t="s">
        <v>620</v>
      </c>
      <c r="B39" s="117" t="s">
        <v>621</v>
      </c>
      <c r="C39" s="178" t="s">
        <v>69</v>
      </c>
      <c r="D39" s="188"/>
      <c r="E39" s="149">
        <f>IF(ISBLANK(D39),"",VLOOKUP(D39,Moustique_50_m,2))</f>
      </c>
      <c r="F39" s="189"/>
      <c r="G39" s="190">
        <f>IF(ISBLANK(F39),"",VLOOKUP(F39,Moustique_50_haies,2))</f>
      </c>
      <c r="H39" s="191">
        <v>4420</v>
      </c>
      <c r="I39" s="113">
        <f>IF(ISBLANK(H39),"",VLOOKUP(H39,Moustique_600_marche,2))</f>
        <v>12</v>
      </c>
      <c r="J39" s="230">
        <v>365</v>
      </c>
      <c r="K39" s="149">
        <f>IF(ISBLANK(J39),"",VLOOKUP(J39,Moustique_Triple_saut,2))</f>
        <v>9</v>
      </c>
      <c r="L39" s="187"/>
      <c r="M39" s="149">
        <f>IF(ISBLANK(L39),"",VLOOKUP(L39,Moustique_MB,2))</f>
      </c>
      <c r="N39" s="187">
        <v>915</v>
      </c>
      <c r="O39" s="166">
        <f>IF(ISBLANK(N39),"",VLOOKUP(N39,Moustique_Anneau,2))</f>
        <v>9</v>
      </c>
      <c r="P39" s="175">
        <f t="shared" si="21"/>
        <v>3</v>
      </c>
      <c r="Q39" s="176">
        <f t="shared" si="22"/>
        <v>30</v>
      </c>
      <c r="R39" s="232">
        <v>35</v>
      </c>
      <c r="T39" s="333">
        <f t="shared" si="23"/>
      </c>
      <c r="U39" s="333">
        <f t="shared" si="24"/>
      </c>
      <c r="V39" s="333">
        <f t="shared" si="25"/>
      </c>
      <c r="W39" s="333">
        <f t="shared" si="26"/>
        <v>30</v>
      </c>
      <c r="X39" s="333">
        <f t="shared" si="27"/>
      </c>
      <c r="Y39" s="333">
        <f t="shared" si="28"/>
      </c>
      <c r="Z39" s="333">
        <f t="shared" si="29"/>
      </c>
      <c r="AA39" s="333">
        <f t="shared" si="30"/>
      </c>
      <c r="AB39" s="333">
        <f t="shared" si="31"/>
      </c>
      <c r="AC39" s="333">
        <f t="shared" si="32"/>
      </c>
      <c r="AD39" s="333">
        <f t="shared" si="33"/>
      </c>
      <c r="AE39" s="333">
        <f t="shared" si="34"/>
      </c>
      <c r="AF39" s="333">
        <f t="shared" si="35"/>
      </c>
      <c r="AG39" s="333">
        <f t="shared" si="36"/>
      </c>
      <c r="AH39" s="333">
        <f t="shared" si="37"/>
      </c>
      <c r="AI39" s="333">
        <f t="shared" si="38"/>
      </c>
      <c r="AJ39" s="333">
        <f t="shared" si="39"/>
      </c>
      <c r="AK39" s="333">
        <f t="shared" si="40"/>
      </c>
      <c r="AL39" s="333">
        <f t="shared" si="41"/>
      </c>
    </row>
    <row r="40" spans="1:38" s="95" customFormat="1" ht="15" customHeight="1">
      <c r="A40" s="118" t="s">
        <v>133</v>
      </c>
      <c r="B40" s="117" t="s">
        <v>132</v>
      </c>
      <c r="C40" s="178" t="s">
        <v>69</v>
      </c>
      <c r="D40" s="188"/>
      <c r="E40" s="149">
        <f>IF(ISBLANK(D40),"",VLOOKUP(D40,Moustique_50_m,2))</f>
      </c>
      <c r="F40" s="189"/>
      <c r="G40" s="190">
        <f>IF(ISBLANK(F40),"",VLOOKUP(F40,Moustique_50_haies,2))</f>
      </c>
      <c r="H40" s="191">
        <v>4340</v>
      </c>
      <c r="I40" s="113">
        <f>IF(ISBLANK(H40),"",VLOOKUP(H40,Moustique_600_marche,2))</f>
        <v>13</v>
      </c>
      <c r="J40" s="230">
        <v>380</v>
      </c>
      <c r="K40" s="149">
        <f>IF(ISBLANK(J40),"",VLOOKUP(J40,Moustique_Triple_saut,2))</f>
        <v>10</v>
      </c>
      <c r="L40" s="187"/>
      <c r="M40" s="149">
        <f>IF(ISBLANK(L40),"",VLOOKUP(L40,Moustique_MB,2))</f>
      </c>
      <c r="N40" s="187">
        <v>775</v>
      </c>
      <c r="O40" s="166">
        <f>IF(ISBLANK(N40),"",VLOOKUP(N40,Moustique_Anneau,2))</f>
        <v>7</v>
      </c>
      <c r="P40" s="175">
        <f t="shared" si="21"/>
        <v>3</v>
      </c>
      <c r="Q40" s="176">
        <f t="shared" si="22"/>
        <v>30</v>
      </c>
      <c r="R40" s="232">
        <v>36</v>
      </c>
      <c r="T40" s="333">
        <f t="shared" si="23"/>
      </c>
      <c r="U40" s="333">
        <f t="shared" si="24"/>
      </c>
      <c r="V40" s="333">
        <f t="shared" si="25"/>
      </c>
      <c r="W40" s="333">
        <f t="shared" si="26"/>
        <v>30</v>
      </c>
      <c r="X40" s="333">
        <f t="shared" si="27"/>
      </c>
      <c r="Y40" s="333">
        <f t="shared" si="28"/>
      </c>
      <c r="Z40" s="333">
        <f t="shared" si="29"/>
      </c>
      <c r="AA40" s="333">
        <f t="shared" si="30"/>
      </c>
      <c r="AB40" s="333">
        <f t="shared" si="31"/>
      </c>
      <c r="AC40" s="333">
        <f t="shared" si="32"/>
      </c>
      <c r="AD40" s="333">
        <f t="shared" si="33"/>
      </c>
      <c r="AE40" s="333">
        <f t="shared" si="34"/>
      </c>
      <c r="AF40" s="333">
        <f t="shared" si="35"/>
      </c>
      <c r="AG40" s="333">
        <f t="shared" si="36"/>
      </c>
      <c r="AH40" s="333">
        <f t="shared" si="37"/>
      </c>
      <c r="AI40" s="333">
        <f t="shared" si="38"/>
      </c>
      <c r="AJ40" s="333">
        <f t="shared" si="39"/>
      </c>
      <c r="AK40" s="333">
        <f t="shared" si="40"/>
      </c>
      <c r="AL40" s="333">
        <f t="shared" si="41"/>
      </c>
    </row>
    <row r="41" spans="1:38" s="95" customFormat="1" ht="15" customHeight="1">
      <c r="A41" s="121" t="s">
        <v>606</v>
      </c>
      <c r="B41" s="116" t="s">
        <v>72</v>
      </c>
      <c r="C41" s="177" t="s">
        <v>86</v>
      </c>
      <c r="D41" s="290">
        <v>90</v>
      </c>
      <c r="E41" s="149">
        <f>IF(ISBLANK(D41),"",VLOOKUP(D41,Moustique_50_m,2))</f>
        <v>17</v>
      </c>
      <c r="F41" s="292">
        <v>112</v>
      </c>
      <c r="G41" s="190">
        <f>IF(ISBLANK(F41),"",VLOOKUP(F41,Moustique_50_haies,2))</f>
        <v>13</v>
      </c>
      <c r="H41" s="295">
        <v>4060</v>
      </c>
      <c r="I41" s="113" t="s">
        <v>607</v>
      </c>
      <c r="J41" s="230"/>
      <c r="K41" s="149">
        <f>IF(ISBLANK(J41),"",VLOOKUP(J41,Moustique_Triple_saut,2))</f>
      </c>
      <c r="L41" s="187"/>
      <c r="M41" s="149">
        <f>IF(ISBLANK(L41),"",VLOOKUP(L41,Moustique_MB,2))</f>
      </c>
      <c r="N41" s="297"/>
      <c r="O41" s="166">
        <f>IF(ISBLANK(N41),"",VLOOKUP(N41,Moustique_Anneau,2))</f>
      </c>
      <c r="P41" s="175">
        <f t="shared" si="21"/>
        <v>3</v>
      </c>
      <c r="Q41" s="176">
        <f t="shared" si="22"/>
        <v>30</v>
      </c>
      <c r="R41" s="232">
        <v>37</v>
      </c>
      <c r="T41" s="333">
        <f t="shared" si="23"/>
      </c>
      <c r="U41" s="333">
        <f t="shared" si="24"/>
      </c>
      <c r="V41" s="333">
        <f t="shared" si="25"/>
      </c>
      <c r="W41" s="333">
        <f t="shared" si="26"/>
      </c>
      <c r="X41" s="333">
        <f t="shared" si="27"/>
      </c>
      <c r="Y41" s="333">
        <f t="shared" si="28"/>
      </c>
      <c r="Z41" s="333">
        <f t="shared" si="29"/>
      </c>
      <c r="AA41" s="333">
        <f t="shared" si="30"/>
      </c>
      <c r="AB41" s="333">
        <f t="shared" si="31"/>
      </c>
      <c r="AC41" s="333">
        <f t="shared" si="32"/>
      </c>
      <c r="AD41" s="333">
        <f t="shared" si="33"/>
      </c>
      <c r="AE41" s="333">
        <f t="shared" si="34"/>
      </c>
      <c r="AF41" s="333">
        <f t="shared" si="35"/>
      </c>
      <c r="AG41" s="333">
        <f t="shared" si="36"/>
      </c>
      <c r="AH41" s="333">
        <f t="shared" si="37"/>
      </c>
      <c r="AI41" s="333">
        <f t="shared" si="38"/>
      </c>
      <c r="AJ41" s="333">
        <f t="shared" si="39"/>
      </c>
      <c r="AK41" s="333">
        <f t="shared" si="40"/>
      </c>
      <c r="AL41" s="333">
        <f t="shared" si="41"/>
        <v>30</v>
      </c>
    </row>
    <row r="42" spans="1:38" s="95" customFormat="1" ht="15" customHeight="1">
      <c r="A42" s="118" t="s">
        <v>613</v>
      </c>
      <c r="B42" s="117" t="s">
        <v>157</v>
      </c>
      <c r="C42" s="180" t="s">
        <v>241</v>
      </c>
      <c r="D42" s="188">
        <v>104</v>
      </c>
      <c r="E42" s="149">
        <f>IF(ISBLANK(D42),"",VLOOKUP(D42,Moustique_50_m,2))</f>
        <v>12</v>
      </c>
      <c r="F42" s="189"/>
      <c r="G42" s="190">
        <f>IF(ISBLANK(F42),"",VLOOKUP(F42,Moustique_50_haies,2))</f>
      </c>
      <c r="H42" s="191">
        <v>5010</v>
      </c>
      <c r="I42" s="113">
        <f>IF(ISBLANK(H42),"",VLOOKUP(H42,Moustique_600_marche,2))</f>
        <v>10</v>
      </c>
      <c r="J42" s="230"/>
      <c r="K42" s="149">
        <f>IF(ISBLANK(J42),"",VLOOKUP(J42,Moustique_Triple_saut,2))</f>
      </c>
      <c r="L42" s="187"/>
      <c r="M42" s="149">
        <f>IF(ISBLANK(L42),"",VLOOKUP(L42,Moustique_MB,2))</f>
      </c>
      <c r="N42" s="187">
        <v>809</v>
      </c>
      <c r="O42" s="166">
        <f>IF(ISBLANK(N42),"",VLOOKUP(N42,Moustique_Anneau,2))</f>
        <v>8</v>
      </c>
      <c r="P42" s="175">
        <f t="shared" si="21"/>
        <v>3</v>
      </c>
      <c r="Q42" s="176">
        <f t="shared" si="22"/>
        <v>30</v>
      </c>
      <c r="R42" s="232">
        <v>38</v>
      </c>
      <c r="S42" s="75"/>
      <c r="T42" s="333">
        <f t="shared" si="23"/>
      </c>
      <c r="U42" s="333">
        <f t="shared" si="24"/>
      </c>
      <c r="V42" s="333">
        <f t="shared" si="25"/>
        <v>30</v>
      </c>
      <c r="W42" s="333">
        <f t="shared" si="26"/>
      </c>
      <c r="X42" s="333">
        <f t="shared" si="27"/>
      </c>
      <c r="Y42" s="333">
        <f t="shared" si="28"/>
      </c>
      <c r="Z42" s="333">
        <f t="shared" si="29"/>
      </c>
      <c r="AA42" s="333">
        <f t="shared" si="30"/>
      </c>
      <c r="AB42" s="333">
        <f t="shared" si="31"/>
      </c>
      <c r="AC42" s="333">
        <f t="shared" si="32"/>
      </c>
      <c r="AD42" s="333">
        <f t="shared" si="33"/>
      </c>
      <c r="AE42" s="333">
        <f t="shared" si="34"/>
      </c>
      <c r="AF42" s="333">
        <f t="shared" si="35"/>
      </c>
      <c r="AG42" s="333">
        <f t="shared" si="36"/>
      </c>
      <c r="AH42" s="333">
        <f t="shared" si="37"/>
      </c>
      <c r="AI42" s="333">
        <f t="shared" si="38"/>
      </c>
      <c r="AJ42" s="333">
        <f t="shared" si="39"/>
      </c>
      <c r="AK42" s="333">
        <f t="shared" si="40"/>
      </c>
      <c r="AL42" s="333">
        <f t="shared" si="41"/>
      </c>
    </row>
    <row r="43" spans="1:38" s="95" customFormat="1" ht="15" customHeight="1">
      <c r="A43" s="227" t="s">
        <v>116</v>
      </c>
      <c r="B43" s="226" t="s">
        <v>374</v>
      </c>
      <c r="C43" s="221" t="s">
        <v>42</v>
      </c>
      <c r="D43" s="188"/>
      <c r="E43" s="149">
        <f>IF(ISBLANK(D43),"",VLOOKUP(D43,Moustique_50_m,2))</f>
      </c>
      <c r="F43" s="189">
        <v>121</v>
      </c>
      <c r="G43" s="190">
        <f>IF(ISBLANK(F43),"",VLOOKUP(F43,Moustique_50_haies,2))</f>
        <v>11</v>
      </c>
      <c r="H43" s="191"/>
      <c r="I43" s="113">
        <f>IF(ISBLANK(H43),"",VLOOKUP(H43,Moustique_600_marche,2))</f>
      </c>
      <c r="J43" s="230"/>
      <c r="K43" s="149">
        <f>IF(ISBLANK(J43),"",VLOOKUP(J43,Moustique_Triple_saut,2))</f>
      </c>
      <c r="L43" s="187">
        <v>405</v>
      </c>
      <c r="M43" s="149">
        <f>IF(ISBLANK(L43),"",VLOOKUP(L43,Moustique_MB,2))</f>
        <v>10</v>
      </c>
      <c r="N43" s="187">
        <v>711</v>
      </c>
      <c r="O43" s="166">
        <f>IF(ISBLANK(N43),"",VLOOKUP(N43,Moustique_Anneau,2))</f>
        <v>7</v>
      </c>
      <c r="P43" s="175">
        <f t="shared" si="21"/>
        <v>3</v>
      </c>
      <c r="Q43" s="176">
        <f t="shared" si="22"/>
        <v>28</v>
      </c>
      <c r="R43" s="232">
        <v>39</v>
      </c>
      <c r="T43" s="333">
        <f t="shared" si="23"/>
      </c>
      <c r="U43" s="333">
        <f t="shared" si="24"/>
      </c>
      <c r="V43" s="333">
        <f t="shared" si="25"/>
      </c>
      <c r="W43" s="333">
        <f t="shared" si="26"/>
      </c>
      <c r="X43" s="333">
        <f t="shared" si="27"/>
      </c>
      <c r="Y43" s="333">
        <f t="shared" si="28"/>
      </c>
      <c r="Z43" s="333">
        <f t="shared" si="29"/>
      </c>
      <c r="AA43" s="333">
        <f t="shared" si="30"/>
      </c>
      <c r="AB43" s="333">
        <f t="shared" si="31"/>
      </c>
      <c r="AC43" s="333">
        <f t="shared" si="32"/>
      </c>
      <c r="AD43" s="333">
        <f t="shared" si="33"/>
      </c>
      <c r="AE43" s="333">
        <f t="shared" si="34"/>
      </c>
      <c r="AF43" s="333">
        <f t="shared" si="35"/>
      </c>
      <c r="AG43" s="333">
        <f t="shared" si="36"/>
      </c>
      <c r="AH43" s="333">
        <f t="shared" si="37"/>
      </c>
      <c r="AI43" s="333">
        <f t="shared" si="38"/>
      </c>
      <c r="AJ43" s="333">
        <f t="shared" si="39"/>
        <v>28</v>
      </c>
      <c r="AK43" s="333">
        <f t="shared" si="40"/>
      </c>
      <c r="AL43" s="333">
        <f t="shared" si="41"/>
      </c>
    </row>
    <row r="44" spans="1:38" s="95" customFormat="1" ht="15" customHeight="1">
      <c r="A44" s="347" t="s">
        <v>385</v>
      </c>
      <c r="B44" s="349" t="s">
        <v>496</v>
      </c>
      <c r="C44" s="221" t="s">
        <v>42</v>
      </c>
      <c r="D44" s="188">
        <v>106</v>
      </c>
      <c r="E44" s="149">
        <f>IF(ISBLANK(D44),"",VLOOKUP(D44,Moustique_50_m,2))</f>
        <v>12</v>
      </c>
      <c r="F44" s="189"/>
      <c r="G44" s="190">
        <f>IF(ISBLANK(F44),"",VLOOKUP(F44,Moustique_50_haies,2))</f>
      </c>
      <c r="H44" s="191">
        <v>4480</v>
      </c>
      <c r="I44" s="113">
        <f>IF(ISBLANK(H44),"",VLOOKUP(H44,Moustique_600_marche,2))</f>
        <v>12</v>
      </c>
      <c r="J44" s="230"/>
      <c r="K44" s="149">
        <f>IF(ISBLANK(J44),"",VLOOKUP(J44,Moustique_Triple_saut,2))</f>
      </c>
      <c r="L44" s="187"/>
      <c r="M44" s="149">
        <f>IF(ISBLANK(L44),"",VLOOKUP(L44,Moustique_MB,2))</f>
      </c>
      <c r="N44" s="187">
        <v>430</v>
      </c>
      <c r="O44" s="166">
        <f>IF(ISBLANK(N44),"",VLOOKUP(N44,Moustique_Anneau,2))</f>
        <v>4</v>
      </c>
      <c r="P44" s="175">
        <f t="shared" si="21"/>
        <v>3</v>
      </c>
      <c r="Q44" s="176">
        <f t="shared" si="22"/>
        <v>28</v>
      </c>
      <c r="R44" s="232">
        <v>40</v>
      </c>
      <c r="T44" s="333">
        <f t="shared" si="23"/>
      </c>
      <c r="U44" s="333">
        <f t="shared" si="24"/>
      </c>
      <c r="V44" s="333">
        <f t="shared" si="25"/>
      </c>
      <c r="W44" s="333">
        <f t="shared" si="26"/>
      </c>
      <c r="X44" s="333">
        <f t="shared" si="27"/>
      </c>
      <c r="Y44" s="333">
        <f t="shared" si="28"/>
      </c>
      <c r="Z44" s="333">
        <f t="shared" si="29"/>
      </c>
      <c r="AA44" s="333">
        <f t="shared" si="30"/>
      </c>
      <c r="AB44" s="333">
        <f t="shared" si="31"/>
      </c>
      <c r="AC44" s="333">
        <f t="shared" si="32"/>
      </c>
      <c r="AD44" s="333">
        <f t="shared" si="33"/>
      </c>
      <c r="AE44" s="333">
        <f t="shared" si="34"/>
      </c>
      <c r="AF44" s="333">
        <f t="shared" si="35"/>
      </c>
      <c r="AG44" s="333">
        <f t="shared" si="36"/>
      </c>
      <c r="AH44" s="333">
        <f t="shared" si="37"/>
      </c>
      <c r="AI44" s="333">
        <f t="shared" si="38"/>
      </c>
      <c r="AJ44" s="333">
        <f t="shared" si="39"/>
        <v>28</v>
      </c>
      <c r="AK44" s="333">
        <f t="shared" si="40"/>
      </c>
      <c r="AL44" s="333">
        <f t="shared" si="41"/>
      </c>
    </row>
    <row r="45" spans="1:38" s="95" customFormat="1" ht="15">
      <c r="A45" s="118" t="s">
        <v>595</v>
      </c>
      <c r="B45" s="117" t="s">
        <v>596</v>
      </c>
      <c r="C45" s="178" t="s">
        <v>59</v>
      </c>
      <c r="D45" s="188">
        <v>102</v>
      </c>
      <c r="E45" s="149">
        <f>IF(ISBLANK(D45),"",VLOOKUP(D45,Moustique_50_m,2))</f>
        <v>13</v>
      </c>
      <c r="F45" s="189">
        <v>133</v>
      </c>
      <c r="G45" s="190">
        <f>IF(ISBLANK(F45),"",VLOOKUP(F45,Moustique_50_haies,2))</f>
        <v>8</v>
      </c>
      <c r="H45" s="191"/>
      <c r="I45" s="113">
        <f>IF(ISBLANK(H45),"",VLOOKUP(H45,Moustique_600_marche,2))</f>
      </c>
      <c r="J45" s="230"/>
      <c r="K45" s="149">
        <f>IF(ISBLANK(J45),"",VLOOKUP(J45,Moustique_Triple_saut,2))</f>
      </c>
      <c r="L45" s="187">
        <v>262</v>
      </c>
      <c r="M45" s="149">
        <f>IF(ISBLANK(L45),"",VLOOKUP(L45,Moustique_MB,2))</f>
        <v>6</v>
      </c>
      <c r="N45" s="187"/>
      <c r="O45" s="166">
        <f>IF(ISBLANK(N45),"",VLOOKUP(N45,Moustique_Anneau,2))</f>
      </c>
      <c r="P45" s="175">
        <f t="shared" si="21"/>
        <v>3</v>
      </c>
      <c r="Q45" s="176">
        <f t="shared" si="22"/>
        <v>27</v>
      </c>
      <c r="R45" s="232">
        <v>41</v>
      </c>
      <c r="T45" s="333">
        <f t="shared" si="23"/>
        <v>27</v>
      </c>
      <c r="U45" s="333">
        <f t="shared" si="24"/>
      </c>
      <c r="V45" s="333">
        <f t="shared" si="25"/>
      </c>
      <c r="W45" s="333">
        <f t="shared" si="26"/>
      </c>
      <c r="X45" s="333">
        <f t="shared" si="27"/>
      </c>
      <c r="Y45" s="333">
        <f t="shared" si="28"/>
      </c>
      <c r="Z45" s="333">
        <f t="shared" si="29"/>
      </c>
      <c r="AA45" s="333">
        <f t="shared" si="30"/>
      </c>
      <c r="AB45" s="333">
        <f t="shared" si="31"/>
      </c>
      <c r="AC45" s="333">
        <f t="shared" si="32"/>
      </c>
      <c r="AD45" s="333">
        <f t="shared" si="33"/>
      </c>
      <c r="AE45" s="333">
        <f t="shared" si="34"/>
      </c>
      <c r="AF45" s="333">
        <f t="shared" si="35"/>
      </c>
      <c r="AG45" s="333">
        <f t="shared" si="36"/>
      </c>
      <c r="AH45" s="333">
        <f t="shared" si="37"/>
      </c>
      <c r="AI45" s="333">
        <f t="shared" si="38"/>
      </c>
      <c r="AJ45" s="333">
        <f t="shared" si="39"/>
      </c>
      <c r="AK45" s="333">
        <f t="shared" si="40"/>
      </c>
      <c r="AL45" s="333">
        <f t="shared" si="41"/>
      </c>
    </row>
    <row r="46" spans="1:38" s="95" customFormat="1" ht="15">
      <c r="A46" s="121" t="s">
        <v>608</v>
      </c>
      <c r="B46" s="116" t="s">
        <v>609</v>
      </c>
      <c r="C46" s="177" t="s">
        <v>241</v>
      </c>
      <c r="D46" s="290">
        <v>110</v>
      </c>
      <c r="E46" s="149">
        <f>IF(ISBLANK(D46),"",VLOOKUP(D46,Moustique_50_m,2))</f>
        <v>11</v>
      </c>
      <c r="F46" s="292">
        <v>129</v>
      </c>
      <c r="G46" s="190">
        <f>IF(ISBLANK(F46),"",VLOOKUP(F46,Moustique_50_haies,2))</f>
        <v>9</v>
      </c>
      <c r="H46" s="295"/>
      <c r="I46" s="113">
        <f>IF(ISBLANK(H46),"",VLOOKUP(H46,Moustique_600_marche,2))</f>
      </c>
      <c r="J46" s="230">
        <v>325</v>
      </c>
      <c r="K46" s="149">
        <f>IF(ISBLANK(J46),"",VLOOKUP(J46,Moustique_Triple_saut,2))</f>
        <v>7</v>
      </c>
      <c r="L46" s="187"/>
      <c r="M46" s="149">
        <f>IF(ISBLANK(L46),"",VLOOKUP(L46,Moustique_MB,2))</f>
      </c>
      <c r="N46" s="297"/>
      <c r="O46" s="166">
        <f>IF(ISBLANK(N46),"",VLOOKUP(N46,Moustique_Anneau,2))</f>
      </c>
      <c r="P46" s="175">
        <f t="shared" si="21"/>
        <v>3</v>
      </c>
      <c r="Q46" s="176">
        <f t="shared" si="22"/>
        <v>27</v>
      </c>
      <c r="R46" s="232">
        <v>42</v>
      </c>
      <c r="T46" s="333">
        <f t="shared" si="23"/>
      </c>
      <c r="U46" s="333">
        <f t="shared" si="24"/>
      </c>
      <c r="V46" s="333">
        <f t="shared" si="25"/>
        <v>27</v>
      </c>
      <c r="W46" s="333">
        <f t="shared" si="26"/>
      </c>
      <c r="X46" s="333">
        <f t="shared" si="27"/>
      </c>
      <c r="Y46" s="333">
        <f t="shared" si="28"/>
      </c>
      <c r="Z46" s="333">
        <f t="shared" si="29"/>
      </c>
      <c r="AA46" s="333">
        <f t="shared" si="30"/>
      </c>
      <c r="AB46" s="333">
        <f t="shared" si="31"/>
      </c>
      <c r="AC46" s="333">
        <f t="shared" si="32"/>
      </c>
      <c r="AD46" s="333">
        <f t="shared" si="33"/>
      </c>
      <c r="AE46" s="333">
        <f t="shared" si="34"/>
      </c>
      <c r="AF46" s="333">
        <f t="shared" si="35"/>
      </c>
      <c r="AG46" s="333">
        <f t="shared" si="36"/>
      </c>
      <c r="AH46" s="333">
        <f t="shared" si="37"/>
      </c>
      <c r="AI46" s="333">
        <f t="shared" si="38"/>
      </c>
      <c r="AJ46" s="333">
        <f t="shared" si="39"/>
      </c>
      <c r="AK46" s="333">
        <f t="shared" si="40"/>
      </c>
      <c r="AL46" s="333">
        <f t="shared" si="41"/>
      </c>
    </row>
    <row r="47" spans="1:38" s="95" customFormat="1" ht="15">
      <c r="A47" s="118" t="s">
        <v>611</v>
      </c>
      <c r="B47" s="117" t="s">
        <v>612</v>
      </c>
      <c r="C47" s="180" t="s">
        <v>241</v>
      </c>
      <c r="D47" s="188">
        <v>114</v>
      </c>
      <c r="E47" s="149">
        <f>IF(ISBLANK(D47),"",VLOOKUP(D47,Moustique_50_m,2))</f>
        <v>10</v>
      </c>
      <c r="F47" s="189"/>
      <c r="G47" s="190">
        <f>IF(ISBLANK(F47),"",VLOOKUP(F47,Moustique_50_haies,2))</f>
      </c>
      <c r="H47" s="191">
        <v>4390</v>
      </c>
      <c r="I47" s="113">
        <f>IF(ISBLANK(H47),"",VLOOKUP(H47,Moustique_600_marche,2))</f>
        <v>13</v>
      </c>
      <c r="J47" s="230"/>
      <c r="K47" s="149">
        <f>IF(ISBLANK(J47),"",VLOOKUP(J47,Moustique_Triple_saut,2))</f>
      </c>
      <c r="L47" s="187"/>
      <c r="M47" s="149">
        <f>IF(ISBLANK(L47),"",VLOOKUP(L47,Moustique_MB,2))</f>
      </c>
      <c r="N47" s="187">
        <v>421</v>
      </c>
      <c r="O47" s="166">
        <f>IF(ISBLANK(N47),"",VLOOKUP(N47,Moustique_Anneau,2))</f>
        <v>4</v>
      </c>
      <c r="P47" s="175">
        <f t="shared" si="21"/>
        <v>3</v>
      </c>
      <c r="Q47" s="176">
        <f t="shared" si="22"/>
        <v>27</v>
      </c>
      <c r="R47" s="232">
        <v>43</v>
      </c>
      <c r="T47" s="333">
        <f t="shared" si="23"/>
      </c>
      <c r="U47" s="333">
        <f t="shared" si="24"/>
      </c>
      <c r="V47" s="333">
        <f t="shared" si="25"/>
        <v>27</v>
      </c>
      <c r="W47" s="333">
        <f t="shared" si="26"/>
      </c>
      <c r="X47" s="333">
        <f t="shared" si="27"/>
      </c>
      <c r="Y47" s="333">
        <f t="shared" si="28"/>
      </c>
      <c r="Z47" s="333">
        <f t="shared" si="29"/>
      </c>
      <c r="AA47" s="333">
        <f t="shared" si="30"/>
      </c>
      <c r="AB47" s="333">
        <f t="shared" si="31"/>
      </c>
      <c r="AC47" s="333">
        <f t="shared" si="32"/>
      </c>
      <c r="AD47" s="333">
        <f t="shared" si="33"/>
      </c>
      <c r="AE47" s="333">
        <f t="shared" si="34"/>
      </c>
      <c r="AF47" s="333">
        <f t="shared" si="35"/>
      </c>
      <c r="AG47" s="333">
        <f t="shared" si="36"/>
      </c>
      <c r="AH47" s="333">
        <f t="shared" si="37"/>
      </c>
      <c r="AI47" s="333">
        <f t="shared" si="38"/>
      </c>
      <c r="AJ47" s="333">
        <f t="shared" si="39"/>
      </c>
      <c r="AK47" s="333">
        <f t="shared" si="40"/>
      </c>
      <c r="AL47" s="333">
        <f t="shared" si="41"/>
      </c>
    </row>
    <row r="48" spans="1:38" s="95" customFormat="1" ht="15">
      <c r="A48" s="118" t="s">
        <v>597</v>
      </c>
      <c r="B48" s="117" t="s">
        <v>598</v>
      </c>
      <c r="C48" s="178" t="s">
        <v>70</v>
      </c>
      <c r="D48" s="188">
        <v>108</v>
      </c>
      <c r="E48" s="149">
        <f>IF(ISBLANK(D48),"",VLOOKUP(D48,Moustique_50_m,2))</f>
        <v>11</v>
      </c>
      <c r="F48" s="189">
        <v>124</v>
      </c>
      <c r="G48" s="190">
        <f>IF(ISBLANK(F48),"",VLOOKUP(F48,Moustique_50_haies,2))</f>
        <v>10</v>
      </c>
      <c r="H48" s="191"/>
      <c r="I48" s="113">
        <f>IF(ISBLANK(H48),"",VLOOKUP(H48,Moustique_600_marche,2))</f>
      </c>
      <c r="J48" s="230"/>
      <c r="K48" s="149">
        <f>IF(ISBLANK(J48),"",VLOOKUP(J48,Moustique_Triple_saut,2))</f>
      </c>
      <c r="L48" s="187"/>
      <c r="M48" s="149">
        <f>IF(ISBLANK(L48),"",VLOOKUP(L48,Moustique_MB,2))</f>
      </c>
      <c r="N48" s="187">
        <v>669</v>
      </c>
      <c r="O48" s="166">
        <f>IF(ISBLANK(N48),"",VLOOKUP(N48,Moustique_Anneau,2))</f>
        <v>6</v>
      </c>
      <c r="P48" s="175">
        <f t="shared" si="21"/>
        <v>3</v>
      </c>
      <c r="Q48" s="176">
        <f t="shared" si="22"/>
        <v>27</v>
      </c>
      <c r="R48" s="232">
        <v>44</v>
      </c>
      <c r="T48" s="333">
        <f t="shared" si="23"/>
      </c>
      <c r="U48" s="333">
        <f t="shared" si="24"/>
      </c>
      <c r="V48" s="333">
        <f t="shared" si="25"/>
      </c>
      <c r="W48" s="333">
        <f t="shared" si="26"/>
      </c>
      <c r="X48" s="333">
        <f t="shared" si="27"/>
      </c>
      <c r="Y48" s="333">
        <f t="shared" si="28"/>
      </c>
      <c r="Z48" s="333">
        <f t="shared" si="29"/>
      </c>
      <c r="AA48" s="333">
        <f t="shared" si="30"/>
      </c>
      <c r="AB48" s="333">
        <f t="shared" si="31"/>
      </c>
      <c r="AC48" s="333">
        <f t="shared" si="32"/>
      </c>
      <c r="AD48" s="333">
        <f t="shared" si="33"/>
        <v>27</v>
      </c>
      <c r="AE48" s="333">
        <f t="shared" si="34"/>
      </c>
      <c r="AF48" s="333">
        <f t="shared" si="35"/>
      </c>
      <c r="AG48" s="333">
        <f t="shared" si="36"/>
      </c>
      <c r="AH48" s="333">
        <f t="shared" si="37"/>
      </c>
      <c r="AI48" s="333">
        <f t="shared" si="38"/>
      </c>
      <c r="AJ48" s="333">
        <f t="shared" si="39"/>
      </c>
      <c r="AK48" s="333">
        <f t="shared" si="40"/>
      </c>
      <c r="AL48" s="333">
        <f t="shared" si="41"/>
      </c>
    </row>
    <row r="49" spans="1:38" s="95" customFormat="1" ht="15">
      <c r="A49" s="118" t="s">
        <v>628</v>
      </c>
      <c r="B49" s="117" t="s">
        <v>155</v>
      </c>
      <c r="C49" s="178" t="s">
        <v>67</v>
      </c>
      <c r="D49" s="188"/>
      <c r="E49" s="149">
        <f>IF(ISBLANK(D49),"",VLOOKUP(D49,Moustique_50_m,2))</f>
      </c>
      <c r="F49" s="229">
        <v>131</v>
      </c>
      <c r="G49" s="190">
        <f>IF(ISBLANK(F49),"",VLOOKUP(F49,Moustique_50_haies,2))</f>
        <v>9</v>
      </c>
      <c r="H49" s="191">
        <v>5120</v>
      </c>
      <c r="I49" s="113">
        <f>IF(ISBLANK(H49),"",VLOOKUP(H49,Moustique_600_marche,2))</f>
        <v>9</v>
      </c>
      <c r="J49" s="230"/>
      <c r="K49" s="149">
        <f>IF(ISBLANK(J49),"",VLOOKUP(J49,Moustique_Triple_saut,2))</f>
      </c>
      <c r="L49" s="187"/>
      <c r="M49" s="149">
        <f>IF(ISBLANK(L49),"",VLOOKUP(L49,Moustique_MB,2))</f>
      </c>
      <c r="N49" s="187">
        <v>980</v>
      </c>
      <c r="O49" s="166">
        <f>IF(ISBLANK(N49),"",VLOOKUP(N49,Moustique_Anneau,2))</f>
        <v>9</v>
      </c>
      <c r="P49" s="175">
        <f t="shared" si="21"/>
        <v>3</v>
      </c>
      <c r="Q49" s="176">
        <f t="shared" si="22"/>
        <v>27</v>
      </c>
      <c r="R49" s="232">
        <v>45</v>
      </c>
      <c r="T49" s="333">
        <f t="shared" si="23"/>
      </c>
      <c r="U49" s="333">
        <f t="shared" si="24"/>
      </c>
      <c r="V49" s="333">
        <f t="shared" si="25"/>
      </c>
      <c r="W49" s="333">
        <f t="shared" si="26"/>
      </c>
      <c r="X49" s="333">
        <f t="shared" si="27"/>
      </c>
      <c r="Y49" s="333">
        <f t="shared" si="28"/>
      </c>
      <c r="Z49" s="333">
        <f t="shared" si="29"/>
      </c>
      <c r="AA49" s="333">
        <f t="shared" si="30"/>
      </c>
      <c r="AB49" s="333">
        <f t="shared" si="31"/>
      </c>
      <c r="AC49" s="333">
        <f t="shared" si="32"/>
        <v>27</v>
      </c>
      <c r="AD49" s="333">
        <f t="shared" si="33"/>
      </c>
      <c r="AE49" s="333">
        <f t="shared" si="34"/>
      </c>
      <c r="AF49" s="333">
        <f t="shared" si="35"/>
      </c>
      <c r="AG49" s="333">
        <f t="shared" si="36"/>
      </c>
      <c r="AH49" s="333">
        <f t="shared" si="37"/>
      </c>
      <c r="AI49" s="333">
        <f t="shared" si="38"/>
      </c>
      <c r="AJ49" s="333">
        <f t="shared" si="39"/>
      </c>
      <c r="AK49" s="333">
        <f t="shared" si="40"/>
      </c>
      <c r="AL49" s="333">
        <f t="shared" si="41"/>
      </c>
    </row>
    <row r="50" spans="1:38" s="95" customFormat="1" ht="15">
      <c r="A50" s="118" t="s">
        <v>426</v>
      </c>
      <c r="B50" s="117" t="s">
        <v>427</v>
      </c>
      <c r="C50" s="178" t="s">
        <v>58</v>
      </c>
      <c r="D50" s="188">
        <v>110</v>
      </c>
      <c r="E50" s="149">
        <f>IF(ISBLANK(D50),"",VLOOKUP(D50,Moustique_50_m,2))</f>
        <v>11</v>
      </c>
      <c r="F50" s="189">
        <v>133</v>
      </c>
      <c r="G50" s="190">
        <f>IF(ISBLANK(F50),"",VLOOKUP(F50,Moustique_50_haies,2))</f>
        <v>8</v>
      </c>
      <c r="H50" s="191"/>
      <c r="I50" s="113">
        <f>IF(ISBLANK(H50),"",VLOOKUP(H50,Moustique_600_marche,2))</f>
      </c>
      <c r="J50" s="230"/>
      <c r="K50" s="149">
        <f>IF(ISBLANK(J50),"",VLOOKUP(J50,Moustique_Triple_saut,2))</f>
      </c>
      <c r="L50" s="187">
        <v>312</v>
      </c>
      <c r="M50" s="149">
        <f>IF(ISBLANK(L50),"",VLOOKUP(L50,Moustique_MB,2))</f>
        <v>7</v>
      </c>
      <c r="N50" s="187"/>
      <c r="O50" s="166">
        <f>IF(ISBLANK(N50),"",VLOOKUP(N50,Moustique_Anneau,2))</f>
      </c>
      <c r="P50" s="175">
        <f t="shared" si="21"/>
        <v>3</v>
      </c>
      <c r="Q50" s="176">
        <f t="shared" si="22"/>
        <v>26</v>
      </c>
      <c r="R50" s="232">
        <v>46</v>
      </c>
      <c r="S50" s="75"/>
      <c r="T50" s="333">
        <f t="shared" si="23"/>
      </c>
      <c r="U50" s="333">
        <f t="shared" si="24"/>
      </c>
      <c r="V50" s="333">
        <f t="shared" si="25"/>
      </c>
      <c r="W50" s="333">
        <f t="shared" si="26"/>
      </c>
      <c r="X50" s="333">
        <f t="shared" si="27"/>
      </c>
      <c r="Y50" s="333">
        <f t="shared" si="28"/>
      </c>
      <c r="Z50" s="333">
        <f t="shared" si="29"/>
      </c>
      <c r="AA50" s="333">
        <f t="shared" si="30"/>
      </c>
      <c r="AB50" s="333">
        <f t="shared" si="31"/>
      </c>
      <c r="AC50" s="333">
        <f t="shared" si="32"/>
      </c>
      <c r="AD50" s="333">
        <f t="shared" si="33"/>
      </c>
      <c r="AE50" s="333">
        <f t="shared" si="34"/>
        <v>26</v>
      </c>
      <c r="AF50" s="333">
        <f t="shared" si="35"/>
      </c>
      <c r="AG50" s="333">
        <f t="shared" si="36"/>
      </c>
      <c r="AH50" s="333">
        <f t="shared" si="37"/>
      </c>
      <c r="AI50" s="333">
        <f t="shared" si="38"/>
      </c>
      <c r="AJ50" s="333">
        <f t="shared" si="39"/>
      </c>
      <c r="AK50" s="333">
        <f t="shared" si="40"/>
      </c>
      <c r="AL50" s="333">
        <f t="shared" si="41"/>
      </c>
    </row>
    <row r="51" spans="1:38" s="95" customFormat="1" ht="15">
      <c r="A51" s="118" t="s">
        <v>622</v>
      </c>
      <c r="B51" s="117" t="s">
        <v>623</v>
      </c>
      <c r="C51" s="178" t="s">
        <v>69</v>
      </c>
      <c r="D51" s="188">
        <v>116</v>
      </c>
      <c r="E51" s="149">
        <f>IF(ISBLANK(D51),"",VLOOKUP(D51,Moustique_50_m,2))</f>
        <v>9</v>
      </c>
      <c r="F51" s="189"/>
      <c r="G51" s="190">
        <f>IF(ISBLANK(F51),"",VLOOKUP(F51,Moustique_50_haies,2))</f>
      </c>
      <c r="H51" s="191">
        <v>4580</v>
      </c>
      <c r="I51" s="113">
        <f>IF(ISBLANK(H51),"",VLOOKUP(H51,Moustique_600_marche,2))</f>
        <v>10</v>
      </c>
      <c r="J51" s="230"/>
      <c r="K51" s="149">
        <f>IF(ISBLANK(J51),"",VLOOKUP(J51,Moustique_Triple_saut,2))</f>
      </c>
      <c r="L51" s="187"/>
      <c r="M51" s="149">
        <f>IF(ISBLANK(L51),"",VLOOKUP(L51,Moustique_MB,2))</f>
      </c>
      <c r="N51" s="187">
        <v>595</v>
      </c>
      <c r="O51" s="166">
        <f>IF(ISBLANK(N51),"",VLOOKUP(N51,Moustique_Anneau,2))</f>
        <v>5</v>
      </c>
      <c r="P51" s="175">
        <f t="shared" si="21"/>
        <v>3</v>
      </c>
      <c r="Q51" s="176">
        <f t="shared" si="22"/>
        <v>24</v>
      </c>
      <c r="R51" s="232">
        <v>47</v>
      </c>
      <c r="T51" s="333">
        <f t="shared" si="23"/>
      </c>
      <c r="U51" s="333">
        <f t="shared" si="24"/>
      </c>
      <c r="V51" s="333">
        <f t="shared" si="25"/>
      </c>
      <c r="W51" s="333">
        <f t="shared" si="26"/>
        <v>24</v>
      </c>
      <c r="X51" s="333">
        <f t="shared" si="27"/>
      </c>
      <c r="Y51" s="333">
        <f t="shared" si="28"/>
      </c>
      <c r="Z51" s="333">
        <f t="shared" si="29"/>
      </c>
      <c r="AA51" s="333">
        <f t="shared" si="30"/>
      </c>
      <c r="AB51" s="333">
        <f t="shared" si="31"/>
      </c>
      <c r="AC51" s="333">
        <f t="shared" si="32"/>
      </c>
      <c r="AD51" s="333">
        <f t="shared" si="33"/>
      </c>
      <c r="AE51" s="333">
        <f t="shared" si="34"/>
      </c>
      <c r="AF51" s="333">
        <f t="shared" si="35"/>
      </c>
      <c r="AG51" s="333">
        <f t="shared" si="36"/>
      </c>
      <c r="AH51" s="333">
        <f t="shared" si="37"/>
      </c>
      <c r="AI51" s="333">
        <f t="shared" si="38"/>
      </c>
      <c r="AJ51" s="333">
        <f t="shared" si="39"/>
      </c>
      <c r="AK51" s="333">
        <f t="shared" si="40"/>
      </c>
      <c r="AL51" s="333">
        <f t="shared" si="41"/>
      </c>
    </row>
    <row r="52" spans="1:38" s="95" customFormat="1" ht="15">
      <c r="A52" s="118" t="s">
        <v>624</v>
      </c>
      <c r="B52" s="117" t="s">
        <v>625</v>
      </c>
      <c r="C52" s="178" t="s">
        <v>69</v>
      </c>
      <c r="D52" s="188">
        <v>128</v>
      </c>
      <c r="E52" s="149">
        <f>IF(ISBLANK(D52),"",VLOOKUP(D52,Moustique_50_m,2))</f>
        <v>7</v>
      </c>
      <c r="F52" s="189"/>
      <c r="G52" s="190">
        <f>IF(ISBLANK(F52),"",VLOOKUP(F52,Moustique_50_haies,2))</f>
      </c>
      <c r="H52" s="191">
        <v>4590</v>
      </c>
      <c r="I52" s="113">
        <f>IF(ISBLANK(H52),"",VLOOKUP(H52,Moustique_600_marche,2))</f>
        <v>10</v>
      </c>
      <c r="J52" s="230"/>
      <c r="K52" s="149">
        <f>IF(ISBLANK(J52),"",VLOOKUP(J52,Moustique_Triple_saut,2))</f>
      </c>
      <c r="L52" s="187"/>
      <c r="M52" s="149">
        <f>IF(ISBLANK(L52),"",VLOOKUP(L52,Moustique_MB,2))</f>
      </c>
      <c r="N52" s="187">
        <v>657</v>
      </c>
      <c r="O52" s="166">
        <f>IF(ISBLANK(N52),"",VLOOKUP(N52,Moustique_Anneau,2))</f>
        <v>6</v>
      </c>
      <c r="P52" s="175">
        <f t="shared" si="21"/>
        <v>3</v>
      </c>
      <c r="Q52" s="176">
        <f t="shared" si="22"/>
        <v>23</v>
      </c>
      <c r="R52" s="232">
        <v>48</v>
      </c>
      <c r="T52" s="333">
        <f t="shared" si="23"/>
      </c>
      <c r="U52" s="333">
        <f t="shared" si="24"/>
      </c>
      <c r="V52" s="333">
        <f t="shared" si="25"/>
      </c>
      <c r="W52" s="333">
        <f t="shared" si="26"/>
        <v>23</v>
      </c>
      <c r="X52" s="333">
        <f t="shared" si="27"/>
      </c>
      <c r="Y52" s="333">
        <f t="shared" si="28"/>
      </c>
      <c r="Z52" s="333">
        <f t="shared" si="29"/>
      </c>
      <c r="AA52" s="333">
        <f t="shared" si="30"/>
      </c>
      <c r="AB52" s="333">
        <f t="shared" si="31"/>
      </c>
      <c r="AC52" s="333">
        <f t="shared" si="32"/>
      </c>
      <c r="AD52" s="333">
        <f t="shared" si="33"/>
      </c>
      <c r="AE52" s="333">
        <f t="shared" si="34"/>
      </c>
      <c r="AF52" s="333">
        <f t="shared" si="35"/>
      </c>
      <c r="AG52" s="333">
        <f t="shared" si="36"/>
      </c>
      <c r="AH52" s="333">
        <f t="shared" si="37"/>
      </c>
      <c r="AI52" s="333">
        <f t="shared" si="38"/>
      </c>
      <c r="AJ52" s="333">
        <f t="shared" si="39"/>
      </c>
      <c r="AK52" s="333">
        <f t="shared" si="40"/>
      </c>
      <c r="AL52" s="333">
        <f t="shared" si="41"/>
      </c>
    </row>
    <row r="53" spans="1:38" s="95" customFormat="1" ht="15">
      <c r="A53" s="121" t="s">
        <v>602</v>
      </c>
      <c r="B53" s="116" t="s">
        <v>603</v>
      </c>
      <c r="C53" s="177" t="s">
        <v>43</v>
      </c>
      <c r="D53" s="290">
        <v>106</v>
      </c>
      <c r="E53" s="149">
        <f>IF(ISBLANK(D53),"",VLOOKUP(D53,Moustique_50_m,2))</f>
        <v>12</v>
      </c>
      <c r="F53" s="292"/>
      <c r="G53" s="190">
        <f>IF(ISBLANK(F53),"",VLOOKUP(F53,Moustique_50_haies,2))</f>
      </c>
      <c r="H53" s="295">
        <v>4490</v>
      </c>
      <c r="I53" s="113">
        <f>IF(ISBLANK(H53),"",VLOOKUP(H53,Moustique_600_marche,2))</f>
        <v>11</v>
      </c>
      <c r="J53" s="230"/>
      <c r="K53" s="149">
        <f>IF(ISBLANK(J53),"",VLOOKUP(J53,Moustique_Triple_saut,2))</f>
      </c>
      <c r="L53" s="187">
        <v>292</v>
      </c>
      <c r="M53" s="149"/>
      <c r="N53" s="297"/>
      <c r="O53" s="166">
        <f>IF(ISBLANK(N53),"",VLOOKUP(N53,Moustique_Anneau,2))</f>
      </c>
      <c r="P53" s="175">
        <f t="shared" si="21"/>
        <v>3</v>
      </c>
      <c r="Q53" s="176">
        <f t="shared" si="22"/>
        <v>23</v>
      </c>
      <c r="R53" s="232">
        <v>49</v>
      </c>
      <c r="T53" s="333">
        <f t="shared" si="23"/>
      </c>
      <c r="U53" s="333">
        <f t="shared" si="24"/>
      </c>
      <c r="V53" s="333">
        <f t="shared" si="25"/>
      </c>
      <c r="W53" s="333">
        <f t="shared" si="26"/>
      </c>
      <c r="X53" s="333">
        <f t="shared" si="27"/>
      </c>
      <c r="Y53" s="333">
        <f t="shared" si="28"/>
      </c>
      <c r="Z53" s="333">
        <f t="shared" si="29"/>
      </c>
      <c r="AA53" s="333">
        <f t="shared" si="30"/>
      </c>
      <c r="AB53" s="333">
        <f t="shared" si="31"/>
        <v>23</v>
      </c>
      <c r="AC53" s="333">
        <f t="shared" si="32"/>
      </c>
      <c r="AD53" s="333">
        <f t="shared" si="33"/>
      </c>
      <c r="AE53" s="333">
        <f t="shared" si="34"/>
      </c>
      <c r="AF53" s="333">
        <f t="shared" si="35"/>
      </c>
      <c r="AG53" s="333">
        <f t="shared" si="36"/>
      </c>
      <c r="AH53" s="333">
        <f t="shared" si="37"/>
      </c>
      <c r="AI53" s="333">
        <f t="shared" si="38"/>
      </c>
      <c r="AJ53" s="333">
        <f t="shared" si="39"/>
      </c>
      <c r="AK53" s="333">
        <f t="shared" si="40"/>
      </c>
      <c r="AL53" s="333">
        <f t="shared" si="41"/>
      </c>
    </row>
    <row r="54" spans="1:38" s="95" customFormat="1" ht="15">
      <c r="A54" s="118" t="s">
        <v>417</v>
      </c>
      <c r="B54" s="117" t="s">
        <v>418</v>
      </c>
      <c r="C54" s="178" t="s">
        <v>67</v>
      </c>
      <c r="D54" s="188"/>
      <c r="E54" s="149">
        <f>IF(ISBLANK(D54),"",VLOOKUP(D54,Moustique_50_m,2))</f>
      </c>
      <c r="F54" s="189">
        <v>143</v>
      </c>
      <c r="G54" s="190">
        <f>IF(ISBLANK(F54),"",VLOOKUP(F54,Moustique_50_haies,2))</f>
        <v>6</v>
      </c>
      <c r="H54" s="191"/>
      <c r="I54" s="113">
        <f>IF(ISBLANK(H54),"",VLOOKUP(H54,Moustique_600_marche,2))</f>
      </c>
      <c r="J54" s="230"/>
      <c r="K54" s="149">
        <f>IF(ISBLANK(J54),"",VLOOKUP(J54,Moustique_Triple_saut,2))</f>
      </c>
      <c r="L54" s="187">
        <v>325</v>
      </c>
      <c r="M54" s="149">
        <f>IF(ISBLANK(L54),"",VLOOKUP(L54,Moustique_MB,2))</f>
        <v>8</v>
      </c>
      <c r="N54" s="187">
        <v>963</v>
      </c>
      <c r="O54" s="166">
        <f>IF(ISBLANK(N54),"",VLOOKUP(N54,Moustique_Anneau,2))</f>
        <v>9</v>
      </c>
      <c r="P54" s="175">
        <f t="shared" si="21"/>
        <v>3</v>
      </c>
      <c r="Q54" s="176">
        <f t="shared" si="22"/>
        <v>23</v>
      </c>
      <c r="R54" s="232">
        <v>50</v>
      </c>
      <c r="T54" s="333">
        <f t="shared" si="23"/>
      </c>
      <c r="U54" s="333">
        <f t="shared" si="24"/>
      </c>
      <c r="V54" s="333">
        <f t="shared" si="25"/>
      </c>
      <c r="W54" s="333">
        <f t="shared" si="26"/>
      </c>
      <c r="X54" s="333">
        <f t="shared" si="27"/>
      </c>
      <c r="Y54" s="333">
        <f t="shared" si="28"/>
      </c>
      <c r="Z54" s="333">
        <f t="shared" si="29"/>
      </c>
      <c r="AA54" s="333">
        <f t="shared" si="30"/>
      </c>
      <c r="AB54" s="333">
        <f t="shared" si="31"/>
      </c>
      <c r="AC54" s="333">
        <f t="shared" si="32"/>
        <v>23</v>
      </c>
      <c r="AD54" s="333">
        <f t="shared" si="33"/>
      </c>
      <c r="AE54" s="333">
        <f t="shared" si="34"/>
      </c>
      <c r="AF54" s="333">
        <f t="shared" si="35"/>
      </c>
      <c r="AG54" s="333">
        <f t="shared" si="36"/>
      </c>
      <c r="AH54" s="333">
        <f t="shared" si="37"/>
      </c>
      <c r="AI54" s="333">
        <f t="shared" si="38"/>
      </c>
      <c r="AJ54" s="333">
        <f t="shared" si="39"/>
      </c>
      <c r="AK54" s="333">
        <f t="shared" si="40"/>
      </c>
      <c r="AL54" s="333">
        <f t="shared" si="41"/>
      </c>
    </row>
    <row r="55" spans="1:38" s="95" customFormat="1" ht="15">
      <c r="A55" s="118" t="s">
        <v>618</v>
      </c>
      <c r="B55" s="117" t="s">
        <v>619</v>
      </c>
      <c r="C55" s="178" t="s">
        <v>58</v>
      </c>
      <c r="D55" s="188">
        <v>112</v>
      </c>
      <c r="E55" s="149">
        <f>IF(ISBLANK(D55),"",VLOOKUP(D55,Moustique_50_m,2))</f>
        <v>10</v>
      </c>
      <c r="F55" s="189"/>
      <c r="G55" s="190">
        <f>IF(ISBLANK(F55),"",VLOOKUP(F55,Moustique_50_haies,2))</f>
      </c>
      <c r="H55" s="191"/>
      <c r="I55" s="113">
        <f>IF(ISBLANK(H55),"",VLOOKUP(H55,Moustique_600_marche,2))</f>
      </c>
      <c r="J55" s="230">
        <v>360</v>
      </c>
      <c r="K55" s="149">
        <f>IF(ISBLANK(J55),"",VLOOKUP(J55,Moustique_Triple_saut,2))</f>
        <v>9</v>
      </c>
      <c r="L55" s="187"/>
      <c r="M55" s="149">
        <f>IF(ISBLANK(L55),"",VLOOKUP(L55,Moustique_MB,2))</f>
      </c>
      <c r="N55" s="187">
        <v>390</v>
      </c>
      <c r="O55" s="166">
        <f>IF(ISBLANK(N55),"",VLOOKUP(N55,Moustique_Anneau,2))</f>
        <v>3</v>
      </c>
      <c r="P55" s="175">
        <f t="shared" si="21"/>
        <v>3</v>
      </c>
      <c r="Q55" s="176">
        <f t="shared" si="22"/>
        <v>22</v>
      </c>
      <c r="R55" s="232">
        <v>51</v>
      </c>
      <c r="S55" s="75"/>
      <c r="T55" s="333">
        <f t="shared" si="23"/>
      </c>
      <c r="U55" s="333">
        <f t="shared" si="24"/>
      </c>
      <c r="V55" s="333">
        <f t="shared" si="25"/>
      </c>
      <c r="W55" s="333">
        <f t="shared" si="26"/>
      </c>
      <c r="X55" s="333">
        <f t="shared" si="27"/>
      </c>
      <c r="Y55" s="333">
        <f t="shared" si="28"/>
      </c>
      <c r="Z55" s="333">
        <f t="shared" si="29"/>
      </c>
      <c r="AA55" s="333">
        <f t="shared" si="30"/>
      </c>
      <c r="AB55" s="333">
        <f t="shared" si="31"/>
      </c>
      <c r="AC55" s="333">
        <f t="shared" si="32"/>
      </c>
      <c r="AD55" s="333">
        <f t="shared" si="33"/>
      </c>
      <c r="AE55" s="333">
        <f t="shared" si="34"/>
        <v>22</v>
      </c>
      <c r="AF55" s="333">
        <f t="shared" si="35"/>
      </c>
      <c r="AG55" s="333">
        <f t="shared" si="36"/>
      </c>
      <c r="AH55" s="333">
        <f t="shared" si="37"/>
      </c>
      <c r="AI55" s="333">
        <f t="shared" si="38"/>
      </c>
      <c r="AJ55" s="333">
        <f t="shared" si="39"/>
      </c>
      <c r="AK55" s="333">
        <f t="shared" si="40"/>
      </c>
      <c r="AL55" s="333">
        <f t="shared" si="41"/>
      </c>
    </row>
    <row r="56" spans="1:38" s="95" customFormat="1" ht="15">
      <c r="A56" s="118" t="s">
        <v>123</v>
      </c>
      <c r="B56" s="117" t="s">
        <v>429</v>
      </c>
      <c r="C56" s="181" t="s">
        <v>41</v>
      </c>
      <c r="D56" s="188">
        <v>128</v>
      </c>
      <c r="E56" s="149">
        <f>IF(ISBLANK(D56),"",VLOOKUP(D56,Moustique_50_m,2))</f>
        <v>7</v>
      </c>
      <c r="F56" s="189">
        <v>140</v>
      </c>
      <c r="G56" s="190">
        <f>IF(ISBLANK(F56),"",VLOOKUP(F56,Moustique_50_haies,2))</f>
        <v>7</v>
      </c>
      <c r="H56" s="191"/>
      <c r="I56" s="113">
        <f>IF(ISBLANK(H56),"",VLOOKUP(H56,Moustique_600_marche,2))</f>
      </c>
      <c r="J56" s="230"/>
      <c r="K56" s="149">
        <f>IF(ISBLANK(J56),"",VLOOKUP(J56,Moustique_Triple_saut,2))</f>
      </c>
      <c r="L56" s="187"/>
      <c r="M56" s="149">
        <f>IF(ISBLANK(L56),"",VLOOKUP(L56,Moustique_MB,2))</f>
      </c>
      <c r="N56" s="187">
        <v>520</v>
      </c>
      <c r="O56" s="166">
        <f>IF(ISBLANK(N56),"",VLOOKUP(N56,Moustique_Anneau,2))</f>
        <v>5</v>
      </c>
      <c r="P56" s="175">
        <f t="shared" si="21"/>
        <v>3</v>
      </c>
      <c r="Q56" s="176">
        <f t="shared" si="22"/>
        <v>19</v>
      </c>
      <c r="R56" s="232">
        <v>52</v>
      </c>
      <c r="T56" s="333">
        <f t="shared" si="23"/>
      </c>
      <c r="U56" s="333">
        <f t="shared" si="24"/>
      </c>
      <c r="V56" s="333">
        <f t="shared" si="25"/>
      </c>
      <c r="W56" s="333">
        <f t="shared" si="26"/>
      </c>
      <c r="X56" s="333">
        <f t="shared" si="27"/>
      </c>
      <c r="Y56" s="333">
        <f t="shared" si="28"/>
      </c>
      <c r="Z56" s="333">
        <f t="shared" si="29"/>
      </c>
      <c r="AA56" s="333">
        <f t="shared" si="30"/>
      </c>
      <c r="AB56" s="333">
        <f t="shared" si="31"/>
      </c>
      <c r="AC56" s="333">
        <f t="shared" si="32"/>
      </c>
      <c r="AD56" s="333">
        <f t="shared" si="33"/>
      </c>
      <c r="AE56" s="333">
        <f t="shared" si="34"/>
      </c>
      <c r="AF56" s="333">
        <f t="shared" si="35"/>
      </c>
      <c r="AG56" s="333">
        <f t="shared" si="36"/>
        <v>19</v>
      </c>
      <c r="AH56" s="333">
        <f t="shared" si="37"/>
      </c>
      <c r="AI56" s="333">
        <f t="shared" si="38"/>
      </c>
      <c r="AJ56" s="333">
        <f t="shared" si="39"/>
      </c>
      <c r="AK56" s="333">
        <f t="shared" si="40"/>
      </c>
      <c r="AL56" s="333">
        <f t="shared" si="41"/>
      </c>
    </row>
    <row r="57" spans="1:38" s="95" customFormat="1" ht="15">
      <c r="A57" s="118" t="s">
        <v>412</v>
      </c>
      <c r="B57" s="117" t="s">
        <v>413</v>
      </c>
      <c r="C57" s="178" t="s">
        <v>69</v>
      </c>
      <c r="D57" s="188">
        <v>135</v>
      </c>
      <c r="E57" s="149">
        <f>IF(ISBLANK(D57),"",VLOOKUP(D57,Moustique_50_m,2))</f>
        <v>6</v>
      </c>
      <c r="F57" s="189"/>
      <c r="G57" s="190">
        <f>IF(ISBLANK(F57),"",VLOOKUP(F57,Moustique_50_haies,2))</f>
      </c>
      <c r="H57" s="191">
        <v>5470</v>
      </c>
      <c r="I57" s="113">
        <f>IF(ISBLANK(H57),"",VLOOKUP(H57,Moustique_600_marche,2))</f>
        <v>5</v>
      </c>
      <c r="J57" s="230"/>
      <c r="K57" s="149">
        <f>IF(ISBLANK(J57),"",VLOOKUP(J57,Moustique_Triple_saut,2))</f>
      </c>
      <c r="L57" s="187"/>
      <c r="M57" s="149">
        <f>IF(ISBLANK(L57),"",VLOOKUP(L57,Moustique_MB,2))</f>
      </c>
      <c r="N57" s="187">
        <v>747</v>
      </c>
      <c r="O57" s="166">
        <f>IF(ISBLANK(N57),"",VLOOKUP(N57,Moustique_Anneau,2))</f>
        <v>7</v>
      </c>
      <c r="P57" s="175">
        <f t="shared" si="21"/>
        <v>3</v>
      </c>
      <c r="Q57" s="176">
        <f t="shared" si="22"/>
        <v>18</v>
      </c>
      <c r="R57" s="232">
        <v>53</v>
      </c>
      <c r="T57" s="333">
        <f t="shared" si="23"/>
      </c>
      <c r="U57" s="333">
        <f t="shared" si="24"/>
      </c>
      <c r="V57" s="333">
        <f t="shared" si="25"/>
      </c>
      <c r="W57" s="333">
        <f t="shared" si="26"/>
        <v>18</v>
      </c>
      <c r="X57" s="333">
        <f t="shared" si="27"/>
      </c>
      <c r="Y57" s="333">
        <f t="shared" si="28"/>
      </c>
      <c r="Z57" s="333">
        <f t="shared" si="29"/>
      </c>
      <c r="AA57" s="333">
        <f t="shared" si="30"/>
      </c>
      <c r="AB57" s="333">
        <f t="shared" si="31"/>
      </c>
      <c r="AC57" s="333">
        <f t="shared" si="32"/>
      </c>
      <c r="AD57" s="333">
        <f t="shared" si="33"/>
      </c>
      <c r="AE57" s="333">
        <f t="shared" si="34"/>
      </c>
      <c r="AF57" s="333">
        <f t="shared" si="35"/>
      </c>
      <c r="AG57" s="333">
        <f t="shared" si="36"/>
      </c>
      <c r="AH57" s="333">
        <f t="shared" si="37"/>
      </c>
      <c r="AI57" s="333">
        <f t="shared" si="38"/>
      </c>
      <c r="AJ57" s="333">
        <f t="shared" si="39"/>
      </c>
      <c r="AK57" s="333">
        <f t="shared" si="40"/>
      </c>
      <c r="AL57" s="333">
        <f t="shared" si="41"/>
      </c>
    </row>
    <row r="58" spans="1:38" s="95" customFormat="1" ht="15" customHeight="1">
      <c r="A58" s="121" t="s">
        <v>604</v>
      </c>
      <c r="B58" s="116" t="s">
        <v>605</v>
      </c>
      <c r="C58" s="177" t="s">
        <v>86</v>
      </c>
      <c r="D58" s="286">
        <v>89</v>
      </c>
      <c r="E58" s="149">
        <f>IF(ISBLANK(D58),"",VLOOKUP(D58,Moustique_50_m,2))</f>
        <v>17</v>
      </c>
      <c r="F58" s="260"/>
      <c r="G58" s="294">
        <f>IF(ISBLANK(F58),"",VLOOKUP(F58,Moustique_50_haies,2))</f>
      </c>
      <c r="H58" s="262"/>
      <c r="I58" s="113">
        <f>IF(ISBLANK(H58),"",VLOOKUP(H58,Moustique_600_marche,2))</f>
      </c>
      <c r="J58" s="230"/>
      <c r="K58" s="149">
        <f>IF(ISBLANK(J58),"",VLOOKUP(J58,Moustique_Triple_saut,2))</f>
      </c>
      <c r="L58" s="231"/>
      <c r="M58" s="76">
        <f>IF(ISBLANK(L58),"",VLOOKUP(L58,Moustique_MB,2))</f>
      </c>
      <c r="N58" s="263"/>
      <c r="O58" s="166">
        <f>IF(ISBLANK(N58),"",VLOOKUP(N58,Moustique_Anneau,2))</f>
      </c>
      <c r="P58" s="175">
        <f t="shared" si="21"/>
        <v>1</v>
      </c>
      <c r="Q58" s="176">
        <f t="shared" si="22"/>
        <v>17</v>
      </c>
      <c r="R58" s="232">
        <v>54</v>
      </c>
      <c r="T58" s="333">
        <f t="shared" si="23"/>
      </c>
      <c r="U58" s="333">
        <f t="shared" si="24"/>
      </c>
      <c r="V58" s="333">
        <f t="shared" si="25"/>
      </c>
      <c r="W58" s="333">
        <f t="shared" si="26"/>
      </c>
      <c r="X58" s="333">
        <f t="shared" si="27"/>
      </c>
      <c r="Y58" s="333">
        <f t="shared" si="28"/>
      </c>
      <c r="Z58" s="333">
        <f t="shared" si="29"/>
      </c>
      <c r="AA58" s="333">
        <f t="shared" si="30"/>
      </c>
      <c r="AB58" s="333">
        <f t="shared" si="31"/>
      </c>
      <c r="AC58" s="333">
        <f t="shared" si="32"/>
      </c>
      <c r="AD58" s="333">
        <f t="shared" si="33"/>
      </c>
      <c r="AE58" s="333">
        <f t="shared" si="34"/>
      </c>
      <c r="AF58" s="333">
        <f t="shared" si="35"/>
      </c>
      <c r="AG58" s="333">
        <f t="shared" si="36"/>
      </c>
      <c r="AH58" s="333">
        <f t="shared" si="37"/>
      </c>
      <c r="AI58" s="333">
        <f t="shared" si="38"/>
      </c>
      <c r="AJ58" s="333">
        <f t="shared" si="39"/>
      </c>
      <c r="AK58" s="333">
        <f t="shared" si="40"/>
      </c>
      <c r="AL58" s="333">
        <f t="shared" si="41"/>
        <v>17</v>
      </c>
    </row>
    <row r="59" spans="1:38" s="95" customFormat="1" ht="15" customHeight="1">
      <c r="A59" s="118" t="s">
        <v>616</v>
      </c>
      <c r="B59" s="117" t="s">
        <v>617</v>
      </c>
      <c r="C59" s="178" t="s">
        <v>58</v>
      </c>
      <c r="D59" s="228">
        <v>118</v>
      </c>
      <c r="E59" s="149">
        <f>IF(ISBLANK(D59),"",VLOOKUP(D59,Moustique_50_m,2))</f>
        <v>9</v>
      </c>
      <c r="F59" s="249"/>
      <c r="G59" s="294">
        <f>IF(ISBLANK(F59),"",VLOOKUP(F59,Moustique_50_haies,2))</f>
      </c>
      <c r="H59" s="77"/>
      <c r="I59" s="113">
        <f>IF(ISBLANK(H59),"",VLOOKUP(H59,Moustique_600_marche,2))</f>
      </c>
      <c r="J59" s="230"/>
      <c r="K59" s="149">
        <f>IF(ISBLANK(J59),"",VLOOKUP(J59,Moustique_Triple_saut,2))</f>
      </c>
      <c r="L59" s="231">
        <v>213</v>
      </c>
      <c r="M59" s="76">
        <f>IF(ISBLANK(L59),"",VLOOKUP(L59,Moustique_MB,2))</f>
        <v>4</v>
      </c>
      <c r="N59" s="231">
        <v>415</v>
      </c>
      <c r="O59" s="166">
        <f>IF(ISBLANK(N59),"",VLOOKUP(N59,Moustique_Anneau,2))</f>
        <v>4</v>
      </c>
      <c r="P59" s="175">
        <f t="shared" si="21"/>
        <v>3</v>
      </c>
      <c r="Q59" s="176">
        <f t="shared" si="22"/>
        <v>17</v>
      </c>
      <c r="R59" s="232">
        <v>55</v>
      </c>
      <c r="S59" s="75"/>
      <c r="T59" s="333">
        <f t="shared" si="23"/>
      </c>
      <c r="U59" s="333">
        <f t="shared" si="24"/>
      </c>
      <c r="V59" s="333">
        <f t="shared" si="25"/>
      </c>
      <c r="W59" s="333">
        <f t="shared" si="26"/>
      </c>
      <c r="X59" s="333">
        <f t="shared" si="27"/>
      </c>
      <c r="Y59" s="333">
        <f t="shared" si="28"/>
      </c>
      <c r="Z59" s="333">
        <f t="shared" si="29"/>
      </c>
      <c r="AA59" s="333">
        <f t="shared" si="30"/>
      </c>
      <c r="AB59" s="333">
        <f t="shared" si="31"/>
      </c>
      <c r="AC59" s="333">
        <f t="shared" si="32"/>
      </c>
      <c r="AD59" s="333">
        <f t="shared" si="33"/>
      </c>
      <c r="AE59" s="333">
        <f t="shared" si="34"/>
        <v>17</v>
      </c>
      <c r="AF59" s="333">
        <f t="shared" si="35"/>
      </c>
      <c r="AG59" s="333">
        <f t="shared" si="36"/>
      </c>
      <c r="AH59" s="333">
        <f t="shared" si="37"/>
      </c>
      <c r="AI59" s="333">
        <f t="shared" si="38"/>
      </c>
      <c r="AJ59" s="333">
        <f t="shared" si="39"/>
      </c>
      <c r="AK59" s="333">
        <f t="shared" si="40"/>
      </c>
      <c r="AL59" s="333">
        <f t="shared" si="41"/>
      </c>
    </row>
    <row r="60" spans="1:38" s="95" customFormat="1" ht="15" customHeight="1" thickBot="1">
      <c r="A60" s="346" t="s">
        <v>518</v>
      </c>
      <c r="B60" s="348" t="s">
        <v>292</v>
      </c>
      <c r="C60" s="350" t="s">
        <v>44</v>
      </c>
      <c r="D60" s="433"/>
      <c r="E60" s="434">
        <f>IF(ISBLANK(D60),"",VLOOKUP(D60,Moustique_50_m,2))</f>
      </c>
      <c r="F60" s="435">
        <v>146</v>
      </c>
      <c r="G60" s="436">
        <f>IF(ISBLANK(F60),"",VLOOKUP(F60,Moustique_50_haies,2))</f>
        <v>6</v>
      </c>
      <c r="H60" s="437"/>
      <c r="I60" s="438">
        <f>IF(ISBLANK(H60),"",VLOOKUP(H60,Moustique_600_marche,2))</f>
      </c>
      <c r="J60" s="439"/>
      <c r="K60" s="434">
        <f>IF(ISBLANK(J60),"",VLOOKUP(J60,Moustique_Triple_saut,2))</f>
      </c>
      <c r="L60" s="440"/>
      <c r="M60" s="441">
        <f>IF(ISBLANK(L60),"",VLOOKUP(L60,Moustique_MB,2))</f>
      </c>
      <c r="N60" s="440"/>
      <c r="O60" s="442">
        <f>IF(ISBLANK(N60),"",VLOOKUP(N60,Moustique_Anneau,2))</f>
      </c>
      <c r="P60" s="443">
        <f t="shared" si="21"/>
        <v>1</v>
      </c>
      <c r="Q60" s="444">
        <f t="shared" si="22"/>
        <v>6</v>
      </c>
      <c r="R60" s="445">
        <v>56</v>
      </c>
      <c r="T60" s="333">
        <f t="shared" si="23"/>
      </c>
      <c r="U60" s="333">
        <f t="shared" si="24"/>
      </c>
      <c r="V60" s="333">
        <f t="shared" si="25"/>
      </c>
      <c r="W60" s="333">
        <f t="shared" si="26"/>
      </c>
      <c r="X60" s="333">
        <f t="shared" si="27"/>
      </c>
      <c r="Y60" s="333">
        <f t="shared" si="28"/>
      </c>
      <c r="Z60" s="333">
        <f t="shared" si="29"/>
      </c>
      <c r="AA60" s="333">
        <f t="shared" si="30"/>
      </c>
      <c r="AB60" s="333">
        <f t="shared" si="31"/>
      </c>
      <c r="AC60" s="333">
        <f t="shared" si="32"/>
      </c>
      <c r="AD60" s="333">
        <f t="shared" si="33"/>
      </c>
      <c r="AE60" s="333">
        <f t="shared" si="34"/>
      </c>
      <c r="AF60" s="333">
        <f t="shared" si="35"/>
      </c>
      <c r="AG60" s="333">
        <f t="shared" si="36"/>
      </c>
      <c r="AH60" s="333">
        <f t="shared" si="37"/>
        <v>6</v>
      </c>
      <c r="AI60" s="333">
        <f t="shared" si="38"/>
      </c>
      <c r="AJ60" s="333">
        <f t="shared" si="39"/>
      </c>
      <c r="AK60" s="333">
        <f t="shared" si="40"/>
      </c>
      <c r="AL60" s="333">
        <f t="shared" si="41"/>
      </c>
    </row>
    <row r="61" spans="1:38" s="95" customFormat="1" ht="15">
      <c r="A61" s="131"/>
      <c r="B61" s="131"/>
      <c r="C61" s="96"/>
      <c r="D61" s="97"/>
      <c r="E61" s="98"/>
      <c r="F61" s="97"/>
      <c r="G61" s="98"/>
      <c r="H61" s="99"/>
      <c r="I61" s="98"/>
      <c r="J61" s="98"/>
      <c r="K61" s="98"/>
      <c r="L61" s="98"/>
      <c r="M61" s="98"/>
      <c r="N61" s="98"/>
      <c r="O61" s="98"/>
      <c r="P61" s="87"/>
      <c r="Q61" s="98"/>
      <c r="R61" s="98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</row>
    <row r="62" spans="1:38" ht="15.75">
      <c r="A62" s="128"/>
      <c r="B62" s="128"/>
      <c r="S62" s="85" t="s">
        <v>1</v>
      </c>
      <c r="T62" s="85">
        <f>SUM(T6:T60)</f>
        <v>93</v>
      </c>
      <c r="U62" s="85">
        <f aca="true" t="shared" si="42" ref="U62:AL62">SUM(U6:U60)</f>
        <v>0</v>
      </c>
      <c r="V62" s="85">
        <f t="shared" si="42"/>
        <v>162</v>
      </c>
      <c r="W62" s="85">
        <f t="shared" si="42"/>
        <v>234</v>
      </c>
      <c r="X62" s="85">
        <f t="shared" si="42"/>
        <v>0</v>
      </c>
      <c r="Y62" s="85">
        <f t="shared" si="42"/>
        <v>0</v>
      </c>
      <c r="Z62" s="85">
        <f t="shared" si="42"/>
        <v>0</v>
      </c>
      <c r="AA62" s="85">
        <f t="shared" si="42"/>
        <v>0</v>
      </c>
      <c r="AB62" s="85">
        <f t="shared" si="42"/>
        <v>92</v>
      </c>
      <c r="AC62" s="85">
        <f t="shared" si="42"/>
        <v>284</v>
      </c>
      <c r="AD62" s="85">
        <f t="shared" si="42"/>
        <v>27</v>
      </c>
      <c r="AE62" s="85">
        <f t="shared" si="42"/>
        <v>226</v>
      </c>
      <c r="AF62" s="85">
        <f t="shared" si="42"/>
        <v>40</v>
      </c>
      <c r="AG62" s="85">
        <f t="shared" si="42"/>
        <v>53</v>
      </c>
      <c r="AH62" s="85">
        <f t="shared" si="42"/>
        <v>165</v>
      </c>
      <c r="AI62" s="85">
        <f t="shared" si="42"/>
        <v>0</v>
      </c>
      <c r="AJ62" s="85">
        <f t="shared" si="42"/>
        <v>366</v>
      </c>
      <c r="AK62" s="85">
        <f t="shared" si="42"/>
        <v>0</v>
      </c>
      <c r="AL62" s="85">
        <f t="shared" si="42"/>
        <v>47</v>
      </c>
    </row>
    <row r="63" spans="1:38" ht="15.75">
      <c r="A63" s="128"/>
      <c r="B63" s="128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</row>
    <row r="64" spans="1:38" ht="15.75">
      <c r="A64" s="128"/>
      <c r="B64" s="128"/>
      <c r="S64" s="83" t="s">
        <v>55</v>
      </c>
      <c r="T64" s="85">
        <f>COUNTIF($C$6:$C60,T3)</f>
        <v>3</v>
      </c>
      <c r="U64" s="85">
        <f>COUNTIF($C$6:$C60,U3)</f>
        <v>0</v>
      </c>
      <c r="V64" s="85">
        <f>COUNTIF($C$6:$C60,V3)</f>
        <v>5</v>
      </c>
      <c r="W64" s="85">
        <f>COUNTIF($C$6:$C60,W3)</f>
        <v>8</v>
      </c>
      <c r="X64" s="85">
        <f>COUNTIF($C$6:$C60,X3)</f>
        <v>0</v>
      </c>
      <c r="Y64" s="85">
        <f>COUNTIF($C$6:$C60,Y3)</f>
        <v>0</v>
      </c>
      <c r="Z64" s="85">
        <f>COUNTIF($C$6:$C60,Z3)</f>
        <v>0</v>
      </c>
      <c r="AA64" s="85">
        <f>COUNTIF($C$6:$C60,AA3)</f>
        <v>0</v>
      </c>
      <c r="AB64" s="85">
        <f>COUNTIF($C$6:$C60,AB3)</f>
        <v>3</v>
      </c>
      <c r="AC64" s="85">
        <f>COUNTIF($C$6:$C60,AC3)</f>
        <v>8</v>
      </c>
      <c r="AD64" s="85">
        <f>COUNTIF($C$6:$C60,AD3)</f>
        <v>1</v>
      </c>
      <c r="AE64" s="85">
        <f>COUNTIF($C$6:$C60,AE3)</f>
        <v>7</v>
      </c>
      <c r="AF64" s="85">
        <f>COUNTIF($C$6:$C60,AF3)</f>
        <v>1</v>
      </c>
      <c r="AG64" s="85">
        <f>COUNTIF($C$6:$C60,AG3)</f>
        <v>2</v>
      </c>
      <c r="AH64" s="85">
        <f>COUNTIF($C$6:$C60,AH3)</f>
        <v>5</v>
      </c>
      <c r="AI64" s="85">
        <f>COUNTIF($C$6:$C60,AI3)</f>
        <v>0</v>
      </c>
      <c r="AJ64" s="85">
        <f>COUNTIF($C$6:$C60,AJ3)</f>
        <v>10</v>
      </c>
      <c r="AK64" s="85">
        <f>COUNTIF($C$6:$C60,AK3)</f>
        <v>0</v>
      </c>
      <c r="AL64" s="85">
        <f>COUNTIF($C$6:$C60,AL3)</f>
        <v>2</v>
      </c>
    </row>
    <row r="65" spans="1:2" ht="12.75">
      <c r="A65" s="128"/>
      <c r="B65" s="128"/>
    </row>
    <row r="66" spans="1:38" ht="15.75">
      <c r="A66" s="128"/>
      <c r="B66" s="128"/>
      <c r="S66" s="85" t="s">
        <v>74</v>
      </c>
      <c r="T66" s="85">
        <v>9</v>
      </c>
      <c r="U66" s="85"/>
      <c r="V66" s="85">
        <v>6</v>
      </c>
      <c r="W66" s="85">
        <v>3</v>
      </c>
      <c r="X66" s="85"/>
      <c r="Y66" s="85"/>
      <c r="Z66" s="85"/>
      <c r="AA66" s="85"/>
      <c r="AB66" s="85">
        <v>7</v>
      </c>
      <c r="AC66" s="85">
        <v>2</v>
      </c>
      <c r="AD66" s="85">
        <v>8</v>
      </c>
      <c r="AE66" s="85">
        <v>4</v>
      </c>
      <c r="AF66" s="85">
        <v>11</v>
      </c>
      <c r="AG66" s="85">
        <v>9</v>
      </c>
      <c r="AH66" s="85">
        <v>5</v>
      </c>
      <c r="AI66" s="85"/>
      <c r="AJ66" s="85">
        <v>1</v>
      </c>
      <c r="AK66" s="85"/>
      <c r="AL66" s="85">
        <v>10</v>
      </c>
    </row>
  </sheetData>
  <sheetProtection selectLockedCells="1" selectUnlockedCells="1"/>
  <mergeCells count="32">
    <mergeCell ref="AE3:AE4"/>
    <mergeCell ref="AA3:AA4"/>
    <mergeCell ref="W3:W4"/>
    <mergeCell ref="X3:X4"/>
    <mergeCell ref="Y3:Y4"/>
    <mergeCell ref="Z3:Z4"/>
    <mergeCell ref="R3:R4"/>
    <mergeCell ref="T3:T4"/>
    <mergeCell ref="J3:K3"/>
    <mergeCell ref="L3:M3"/>
    <mergeCell ref="V3:V4"/>
    <mergeCell ref="AB3:AB4"/>
    <mergeCell ref="AL3:AL4"/>
    <mergeCell ref="AF3:AF4"/>
    <mergeCell ref="AG3:AG4"/>
    <mergeCell ref="AH3:AH4"/>
    <mergeCell ref="AI3:AI4"/>
    <mergeCell ref="U3:U4"/>
    <mergeCell ref="AJ3:AJ4"/>
    <mergeCell ref="AK3:AK4"/>
    <mergeCell ref="AC3:AC4"/>
    <mergeCell ref="AD3:AD4"/>
    <mergeCell ref="A1:R1"/>
    <mergeCell ref="A2:R2"/>
    <mergeCell ref="A3:A4"/>
    <mergeCell ref="B3:B4"/>
    <mergeCell ref="C3:C4"/>
    <mergeCell ref="D3:E3"/>
    <mergeCell ref="F3:G3"/>
    <mergeCell ref="H3:I3"/>
    <mergeCell ref="Q3:Q4"/>
    <mergeCell ref="N3:O3"/>
  </mergeCells>
  <printOptions horizontalCentered="1"/>
  <pageMargins left="0.19652777777777777" right="0.19652777777777777" top="0.7875" bottom="0.7875" header="0.39375" footer="0.39375"/>
  <pageSetup fitToHeight="10" fitToWidth="1" horizontalDpi="300" verticalDpi="300" orientation="portrait" paperSize="9" scale="38" r:id="rId1"/>
  <headerFooter alignWithMargins="0">
    <oddHeader>&amp;L&amp;"Times New Roman,Gras"FSGT Ile de France &amp;C&amp;"Times New Roman,Gras"&amp;14CHALLENGE GUIMIER JEUNES
1er tour</oddHeader>
    <oddFooter>&amp;CPage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L89"/>
  <sheetViews>
    <sheetView showZeros="0" zoomScale="75" zoomScaleNormal="75" zoomScalePageLayoutView="0" workbookViewId="0" topLeftCell="A1">
      <pane xSplit="3" ySplit="4" topLeftCell="D39" activePane="bottomRight" state="frozen"/>
      <selection pane="topLeft" activeCell="H54" sqref="H54"/>
      <selection pane="topRight" activeCell="H54" sqref="H54"/>
      <selection pane="bottomLeft" activeCell="H54" sqref="H54"/>
      <selection pane="bottomRight" activeCell="A3" sqref="A3:R83"/>
    </sheetView>
  </sheetViews>
  <sheetFormatPr defaultColWidth="6.25390625" defaultRowHeight="15.75"/>
  <cols>
    <col min="1" max="1" width="21.50390625" style="224" bestFit="1" customWidth="1"/>
    <col min="2" max="2" width="14.00390625" style="224" bestFit="1" customWidth="1"/>
    <col min="3" max="3" width="7.125" style="225" bestFit="1" customWidth="1"/>
    <col min="4" max="4" width="10.125" style="89" bestFit="1" customWidth="1"/>
    <col min="5" max="5" width="9.00390625" style="87" bestFit="1" customWidth="1"/>
    <col min="6" max="6" width="10.125" style="89" bestFit="1" customWidth="1"/>
    <col min="7" max="7" width="9.00390625" style="87" bestFit="1" customWidth="1"/>
    <col min="8" max="8" width="10.125" style="90" bestFit="1" customWidth="1"/>
    <col min="9" max="9" width="9.00390625" style="87" bestFit="1" customWidth="1"/>
    <col min="10" max="10" width="10.125" style="91" bestFit="1" customWidth="1"/>
    <col min="11" max="11" width="9.00390625" style="87" bestFit="1" customWidth="1"/>
    <col min="12" max="12" width="10.125" style="91" bestFit="1" customWidth="1"/>
    <col min="13" max="13" width="9.00390625" style="87" bestFit="1" customWidth="1"/>
    <col min="14" max="14" width="10.125" style="91" bestFit="1" customWidth="1"/>
    <col min="15" max="15" width="9.00390625" style="87" bestFit="1" customWidth="1"/>
    <col min="16" max="16" width="5.125" style="87" bestFit="1" customWidth="1"/>
    <col min="17" max="17" width="7.75390625" style="87" customWidth="1"/>
    <col min="18" max="18" width="7.75390625" style="87" bestFit="1" customWidth="1"/>
    <col min="19" max="19" width="12.25390625" style="87" bestFit="1" customWidth="1"/>
    <col min="20" max="20" width="7.00390625" style="87" bestFit="1" customWidth="1"/>
    <col min="21" max="22" width="5.50390625" style="87" bestFit="1" customWidth="1"/>
    <col min="23" max="24" width="7.00390625" style="87" bestFit="1" customWidth="1"/>
    <col min="25" max="25" width="5.50390625" style="87" bestFit="1" customWidth="1"/>
    <col min="26" max="26" width="7.00390625" style="87" bestFit="1" customWidth="1"/>
    <col min="27" max="27" width="7.125" style="87" bestFit="1" customWidth="1"/>
    <col min="28" max="28" width="5.50390625" style="87" bestFit="1" customWidth="1"/>
    <col min="29" max="29" width="6.625" style="87" bestFit="1" customWidth="1"/>
    <col min="30" max="31" width="5.25390625" style="87" bestFit="1" customWidth="1"/>
    <col min="32" max="32" width="8.50390625" style="87" bestFit="1" customWidth="1"/>
    <col min="33" max="33" width="6.75390625" style="87" bestFit="1" customWidth="1"/>
    <col min="34" max="34" width="5.25390625" style="87" bestFit="1" customWidth="1"/>
    <col min="35" max="35" width="4.625" style="87" bestFit="1" customWidth="1"/>
    <col min="36" max="37" width="7.00390625" style="87" bestFit="1" customWidth="1"/>
    <col min="38" max="38" width="5.625" style="87" bestFit="1" customWidth="1"/>
    <col min="39" max="16384" width="6.25390625" style="87" customWidth="1"/>
  </cols>
  <sheetData>
    <row r="1" spans="1:18" s="92" customFormat="1" ht="27">
      <c r="A1" s="460" t="s">
        <v>396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</row>
    <row r="2" spans="1:34" s="86" customFormat="1" ht="27" thickBot="1">
      <c r="A2" s="461" t="s">
        <v>490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</row>
    <row r="3" spans="1:38" s="93" customFormat="1" ht="13.5" thickBot="1">
      <c r="A3" s="462" t="s">
        <v>0</v>
      </c>
      <c r="B3" s="464" t="s">
        <v>66</v>
      </c>
      <c r="C3" s="466" t="s">
        <v>64</v>
      </c>
      <c r="D3" s="468" t="s">
        <v>3</v>
      </c>
      <c r="E3" s="469"/>
      <c r="F3" s="469" t="s">
        <v>4</v>
      </c>
      <c r="G3" s="469"/>
      <c r="H3" s="469" t="s">
        <v>495</v>
      </c>
      <c r="I3" s="469"/>
      <c r="J3" s="469" t="s">
        <v>494</v>
      </c>
      <c r="K3" s="469"/>
      <c r="L3" s="469" t="s">
        <v>111</v>
      </c>
      <c r="M3" s="469"/>
      <c r="N3" s="469" t="s">
        <v>10</v>
      </c>
      <c r="O3" s="469"/>
      <c r="P3" s="185" t="s">
        <v>282</v>
      </c>
      <c r="Q3" s="470" t="s">
        <v>39</v>
      </c>
      <c r="R3" s="476" t="s">
        <v>12</v>
      </c>
      <c r="T3" s="474" t="str">
        <f>'[1]Points T1 J2'!C3</f>
        <v>ABDO</v>
      </c>
      <c r="U3" s="474" t="str">
        <f>'[1]Points T1 J2'!D3</f>
        <v>ACB</v>
      </c>
      <c r="V3" s="474" t="s">
        <v>241</v>
      </c>
      <c r="W3" s="474" t="str">
        <f>'[1]Points T1 J2'!E3</f>
        <v>ASGB</v>
      </c>
      <c r="X3" s="474" t="str">
        <f>'[1]Points T1 J2'!F3</f>
        <v>BMSA</v>
      </c>
      <c r="Y3" s="474" t="s">
        <v>76</v>
      </c>
      <c r="Z3" s="474" t="s">
        <v>147</v>
      </c>
      <c r="AA3" s="474" t="str">
        <f>'[1]Points T1 J2'!I3</f>
        <v>COMA</v>
      </c>
      <c r="AB3" s="474" t="str">
        <f>'[1]Points T1 J2'!J3</f>
        <v>CSB</v>
      </c>
      <c r="AC3" s="474" t="str">
        <f>'[1]Points T1 J2'!L3</f>
        <v>NLSA</v>
      </c>
      <c r="AD3" s="474" t="str">
        <f>'[1]Points T1 J2'!M3</f>
        <v>ESS</v>
      </c>
      <c r="AE3" s="474" t="str">
        <f>'[1]Points T1 J2'!N3</f>
        <v>ESV</v>
      </c>
      <c r="AF3" s="474" t="str">
        <f>'[1]Points T1 J2'!O3</f>
        <v>ESC XV</v>
      </c>
      <c r="AG3" s="474" t="str">
        <f>'[1]Points T1 J2'!P3</f>
        <v>SDUS</v>
      </c>
      <c r="AH3" s="474" t="str">
        <f>'[1]Points T1 J2'!Q3</f>
        <v>TAC</v>
      </c>
      <c r="AI3" s="474" t="str">
        <f>'[1]Points T1 J2'!R3</f>
        <v>USI</v>
      </c>
      <c r="AJ3" s="474" t="str">
        <f>'[1]Points T1 J2'!S3</f>
        <v>USMA</v>
      </c>
      <c r="AK3" s="474" t="str">
        <f>'[1]Points T1 J2'!T3</f>
        <v>USOB</v>
      </c>
      <c r="AL3" s="472" t="str">
        <f>'[1]Points T1 J2'!U3</f>
        <v>VMA</v>
      </c>
    </row>
    <row r="4" spans="1:38" s="94" customFormat="1" ht="13.5" thickBot="1">
      <c r="A4" s="463"/>
      <c r="B4" s="465"/>
      <c r="C4" s="467"/>
      <c r="D4" s="192" t="s">
        <v>2</v>
      </c>
      <c r="E4" s="193" t="s">
        <v>1</v>
      </c>
      <c r="F4" s="194" t="s">
        <v>2</v>
      </c>
      <c r="G4" s="193" t="s">
        <v>1</v>
      </c>
      <c r="H4" s="195" t="s">
        <v>2</v>
      </c>
      <c r="I4" s="193" t="s">
        <v>1</v>
      </c>
      <c r="J4" s="196" t="s">
        <v>2</v>
      </c>
      <c r="K4" s="193" t="s">
        <v>1</v>
      </c>
      <c r="L4" s="196" t="s">
        <v>2</v>
      </c>
      <c r="M4" s="193" t="s">
        <v>1</v>
      </c>
      <c r="N4" s="196" t="s">
        <v>2</v>
      </c>
      <c r="O4" s="193" t="s">
        <v>1</v>
      </c>
      <c r="P4" s="186"/>
      <c r="Q4" s="471"/>
      <c r="R4" s="477"/>
      <c r="T4" s="475"/>
      <c r="U4" s="475"/>
      <c r="V4" s="475"/>
      <c r="W4" s="475"/>
      <c r="X4" s="475"/>
      <c r="Y4" s="475"/>
      <c r="Z4" s="475"/>
      <c r="AA4" s="475"/>
      <c r="AB4" s="475"/>
      <c r="AC4" s="475"/>
      <c r="AD4" s="475"/>
      <c r="AE4" s="475"/>
      <c r="AF4" s="475"/>
      <c r="AG4" s="475"/>
      <c r="AH4" s="475"/>
      <c r="AI4" s="475"/>
      <c r="AJ4" s="475"/>
      <c r="AK4" s="475"/>
      <c r="AL4" s="473"/>
    </row>
    <row r="5" spans="1:38" s="88" customFormat="1" ht="15">
      <c r="A5" s="210" t="s">
        <v>691</v>
      </c>
      <c r="B5" s="201" t="s">
        <v>692</v>
      </c>
      <c r="C5" s="220" t="s">
        <v>241</v>
      </c>
      <c r="D5" s="228">
        <v>83</v>
      </c>
      <c r="E5" s="149">
        <f>IF(ISBLANK(D5),"",VLOOKUP(D5,Moustique_50_m,2))</f>
        <v>19</v>
      </c>
      <c r="F5" s="249"/>
      <c r="G5" s="190">
        <f>IF(ISBLANK(F5),"",VLOOKUP(F5,Moustique_50_haies,2))</f>
      </c>
      <c r="H5" s="77">
        <v>3520</v>
      </c>
      <c r="I5" s="113">
        <f>IF(ISBLANK(H5),"",VLOOKUP(H5,Moustique_600_marche,2))</f>
        <v>19</v>
      </c>
      <c r="J5" s="230">
        <v>525</v>
      </c>
      <c r="K5" s="149">
        <f>IF(ISBLANK(J5),"",VLOOKUP(J5,Moustique_Triple_saut,2))</f>
        <v>17</v>
      </c>
      <c r="L5" s="231"/>
      <c r="M5" s="149">
        <f>IF(ISBLANK(L5),"",VLOOKUP(L5,Moustique_MB,2))</f>
      </c>
      <c r="N5" s="231"/>
      <c r="O5" s="166">
        <f>IF(ISBLANK(N5),"",VLOOKUP(N5,Moustique_Anneau,2))</f>
      </c>
      <c r="P5" s="175">
        <f aca="true" t="shared" si="0" ref="P5:P36">IF(ISBLANK(C5),"",COUNTA(D5,F5,H5,J5,L5,N5))</f>
        <v>3</v>
      </c>
      <c r="Q5" s="176">
        <f aca="true" t="shared" si="1" ref="Q5:Q36">SUM(O5,M5,K5,I5,G5,E5)</f>
        <v>55</v>
      </c>
      <c r="R5" s="232">
        <v>1</v>
      </c>
      <c r="S5" s="78"/>
      <c r="T5" s="111">
        <f aca="true" t="shared" si="2" ref="T5:T36">IF($T$3&lt;&gt;(C5),"",Q5)</f>
      </c>
      <c r="U5" s="111">
        <f aca="true" t="shared" si="3" ref="U5:U36">IF($U$3&lt;&gt;(C5),"",Q5)</f>
      </c>
      <c r="V5" s="111">
        <f aca="true" t="shared" si="4" ref="V5:V36">IF($V$3&lt;&gt;(C5),"",Q5)</f>
        <v>55</v>
      </c>
      <c r="W5" s="111">
        <f aca="true" t="shared" si="5" ref="W5:W36">IF($W$3&lt;&gt;(C5),"",Q5)</f>
      </c>
      <c r="X5" s="111">
        <f aca="true" t="shared" si="6" ref="X5:X36">IF($X$3&lt;&gt;(C5),"",Q5)</f>
      </c>
      <c r="Y5" s="111">
        <f aca="true" t="shared" si="7" ref="Y5:Y36">IF($Y$3&lt;&gt;(C5),"",Q5)</f>
      </c>
      <c r="Z5" s="111">
        <f aca="true" t="shared" si="8" ref="Z5:Z36">IF($Z$3&lt;&gt;(C5),"",Q5)</f>
      </c>
      <c r="AA5" s="111">
        <f aca="true" t="shared" si="9" ref="AA5:AA36">IF($AA$3&lt;&gt;(C5),"",Q5)</f>
      </c>
      <c r="AB5" s="111">
        <f aca="true" t="shared" si="10" ref="AB5:AB36">IF($AB$3&lt;&gt;(C5),"",Q5)</f>
      </c>
      <c r="AC5" s="111">
        <f aca="true" t="shared" si="11" ref="AC5:AC36">IF($AC$3&lt;&gt;(C5),"",Q5)</f>
      </c>
      <c r="AD5" s="111">
        <f aca="true" t="shared" si="12" ref="AD5:AD36">IF($AD$3&lt;&gt;(C5),"",Q5)</f>
      </c>
      <c r="AE5" s="111">
        <f aca="true" t="shared" si="13" ref="AE5:AE36">IF($AE$3&lt;&gt;(C5),"",Q5)</f>
      </c>
      <c r="AF5" s="111">
        <f aca="true" t="shared" si="14" ref="AF5:AF36">IF($AF$3&lt;&gt;(C5),"",Q5)</f>
      </c>
      <c r="AG5" s="111">
        <f aca="true" t="shared" si="15" ref="AG5:AG36">IF($AG$3&lt;&gt;(C5),"",Q5)</f>
      </c>
      <c r="AH5" s="111">
        <f aca="true" t="shared" si="16" ref="AH5:AH36">IF($AH$3&lt;&gt;(C5),"",Q5)</f>
      </c>
      <c r="AI5" s="111">
        <f aca="true" t="shared" si="17" ref="AI5:AI36">IF($AI$3&lt;&gt;(C5),"",Q5)</f>
      </c>
      <c r="AJ5" s="111">
        <f aca="true" t="shared" si="18" ref="AJ5:AJ36">IF($AJ$3&lt;&gt;(C5),"",Q5)</f>
      </c>
      <c r="AK5" s="111">
        <f aca="true" t="shared" si="19" ref="AK5:AK36">IF($AK$3&lt;&gt;(C5),"",Q5)</f>
      </c>
      <c r="AL5" s="112">
        <f aca="true" t="shared" si="20" ref="AL5:AL36">IF($AL$3&lt;&gt;(C5),"",Q5)</f>
      </c>
    </row>
    <row r="6" spans="1:38" s="88" customFormat="1" ht="15">
      <c r="A6" s="210" t="s">
        <v>655</v>
      </c>
      <c r="B6" s="201" t="s">
        <v>656</v>
      </c>
      <c r="C6" s="220" t="s">
        <v>41</v>
      </c>
      <c r="D6" s="228">
        <v>90</v>
      </c>
      <c r="E6" s="149">
        <f>IF(ISBLANK(D6),"",VLOOKUP(D6,Moustique_50_m,2))</f>
        <v>17</v>
      </c>
      <c r="F6" s="249">
        <v>101</v>
      </c>
      <c r="G6" s="190">
        <f>IF(ISBLANK(F6),"",VLOOKUP(F6,Moustique_50_haies,2))</f>
        <v>17</v>
      </c>
      <c r="H6" s="77"/>
      <c r="I6" s="113">
        <f>IF(ISBLANK(H6),"",VLOOKUP(H6,Moustique_600_marche,2))</f>
      </c>
      <c r="J6" s="230"/>
      <c r="K6" s="149">
        <f>IF(ISBLANK(J6),"",VLOOKUP(J6,Moustique_Triple_saut,2))</f>
      </c>
      <c r="L6" s="231"/>
      <c r="M6" s="149">
        <f>IF(ISBLANK(L6),"",VLOOKUP(L6,Moustique_MB,2))</f>
      </c>
      <c r="N6" s="231">
        <v>2070</v>
      </c>
      <c r="O6" s="166">
        <f>IF(ISBLANK(N6),"",VLOOKUP(N6,Moustique_Anneau,2))</f>
        <v>20</v>
      </c>
      <c r="P6" s="175">
        <f t="shared" si="0"/>
        <v>3</v>
      </c>
      <c r="Q6" s="176">
        <f t="shared" si="1"/>
        <v>54</v>
      </c>
      <c r="R6" s="232">
        <v>2</v>
      </c>
      <c r="S6" s="78"/>
      <c r="T6" s="111">
        <f t="shared" si="2"/>
      </c>
      <c r="U6" s="111">
        <f t="shared" si="3"/>
      </c>
      <c r="V6" s="111">
        <f t="shared" si="4"/>
      </c>
      <c r="W6" s="111">
        <f t="shared" si="5"/>
      </c>
      <c r="X6" s="111">
        <f t="shared" si="6"/>
      </c>
      <c r="Y6" s="111">
        <f t="shared" si="7"/>
      </c>
      <c r="Z6" s="111">
        <f t="shared" si="8"/>
      </c>
      <c r="AA6" s="111">
        <f t="shared" si="9"/>
      </c>
      <c r="AB6" s="111">
        <f t="shared" si="10"/>
      </c>
      <c r="AC6" s="111">
        <f t="shared" si="11"/>
      </c>
      <c r="AD6" s="111">
        <f t="shared" si="12"/>
      </c>
      <c r="AE6" s="111">
        <f t="shared" si="13"/>
      </c>
      <c r="AF6" s="111">
        <f t="shared" si="14"/>
      </c>
      <c r="AG6" s="111">
        <f t="shared" si="15"/>
        <v>54</v>
      </c>
      <c r="AH6" s="111">
        <f t="shared" si="16"/>
      </c>
      <c r="AI6" s="111">
        <f t="shared" si="17"/>
      </c>
      <c r="AJ6" s="111">
        <f t="shared" si="18"/>
      </c>
      <c r="AK6" s="111">
        <f t="shared" si="19"/>
      </c>
      <c r="AL6" s="112">
        <f t="shared" si="20"/>
      </c>
    </row>
    <row r="7" spans="1:38" s="88" customFormat="1" ht="15" customHeight="1">
      <c r="A7" s="210" t="s">
        <v>661</v>
      </c>
      <c r="B7" s="201" t="s">
        <v>663</v>
      </c>
      <c r="C7" s="220" t="s">
        <v>54</v>
      </c>
      <c r="D7" s="228">
        <v>92</v>
      </c>
      <c r="E7" s="149">
        <f>IF(ISBLANK(D7),"",VLOOKUP(D7,Moustique_50_m,2))</f>
        <v>16</v>
      </c>
      <c r="F7" s="249"/>
      <c r="G7" s="190">
        <f>IF(ISBLANK(F7),"",VLOOKUP(F7,Moustique_50_haies,2))</f>
      </c>
      <c r="H7" s="77">
        <v>4140</v>
      </c>
      <c r="I7" s="113">
        <f>IF(ISBLANK(H7),"",VLOOKUP(H7,Moustique_600_marche,2))</f>
        <v>16</v>
      </c>
      <c r="J7" s="230"/>
      <c r="K7" s="149">
        <f>IF(ISBLANK(J7),"",VLOOKUP(J7,Moustique_Triple_saut,2))</f>
      </c>
      <c r="L7" s="231">
        <v>704</v>
      </c>
      <c r="M7" s="149">
        <f>IF(ISBLANK(L7),"",VLOOKUP(L7,Moustique_MB,2))</f>
        <v>20</v>
      </c>
      <c r="N7" s="231"/>
      <c r="O7" s="166">
        <f>IF(ISBLANK(N7),"",VLOOKUP(N7,Moustique_Anneau,2))</f>
      </c>
      <c r="P7" s="175">
        <f t="shared" si="0"/>
        <v>3</v>
      </c>
      <c r="Q7" s="176">
        <f t="shared" si="1"/>
        <v>52</v>
      </c>
      <c r="R7" s="232">
        <v>3</v>
      </c>
      <c r="S7" s="78"/>
      <c r="T7" s="111">
        <f t="shared" si="2"/>
      </c>
      <c r="U7" s="111">
        <f t="shared" si="3"/>
      </c>
      <c r="V7" s="111">
        <f t="shared" si="4"/>
      </c>
      <c r="W7" s="111">
        <f t="shared" si="5"/>
      </c>
      <c r="X7" s="111">
        <f t="shared" si="6"/>
      </c>
      <c r="Y7" s="111">
        <f t="shared" si="7"/>
      </c>
      <c r="Z7" s="111">
        <f t="shared" si="8"/>
      </c>
      <c r="AA7" s="111">
        <f t="shared" si="9"/>
      </c>
      <c r="AB7" s="111">
        <f t="shared" si="10"/>
      </c>
      <c r="AC7" s="111">
        <f t="shared" si="11"/>
      </c>
      <c r="AD7" s="111">
        <f t="shared" si="12"/>
      </c>
      <c r="AE7" s="111">
        <f t="shared" si="13"/>
      </c>
      <c r="AF7" s="111">
        <f t="shared" si="14"/>
        <v>52</v>
      </c>
      <c r="AG7" s="111">
        <f t="shared" si="15"/>
      </c>
      <c r="AH7" s="111">
        <f t="shared" si="16"/>
      </c>
      <c r="AI7" s="111">
        <f t="shared" si="17"/>
      </c>
      <c r="AJ7" s="111">
        <f t="shared" si="18"/>
      </c>
      <c r="AK7" s="111">
        <f t="shared" si="19"/>
      </c>
      <c r="AL7" s="112">
        <f t="shared" si="20"/>
      </c>
    </row>
    <row r="8" spans="1:38" s="88" customFormat="1" ht="15" customHeight="1">
      <c r="A8" s="210" t="s">
        <v>659</v>
      </c>
      <c r="B8" s="201" t="s">
        <v>354</v>
      </c>
      <c r="C8" s="220" t="s">
        <v>70</v>
      </c>
      <c r="D8" s="290">
        <v>84</v>
      </c>
      <c r="E8" s="149">
        <f>IF(ISBLANK(D8),"",VLOOKUP(D8,Moustique_50_m,2))</f>
        <v>19</v>
      </c>
      <c r="F8" s="292">
        <v>99</v>
      </c>
      <c r="G8" s="190">
        <f>IF(ISBLANK(F8),"",VLOOKUP(F8,Moustique_50_haies,2))</f>
        <v>17</v>
      </c>
      <c r="H8" s="295"/>
      <c r="I8" s="113">
        <f>IF(ISBLANK(H8),"",VLOOKUP(H8,Moustique_600_marche,2))</f>
      </c>
      <c r="J8" s="230"/>
      <c r="K8" s="149">
        <f>IF(ISBLANK(J8),"",VLOOKUP(J8,Moustique_Triple_saut,2))</f>
      </c>
      <c r="L8" s="187">
        <v>576</v>
      </c>
      <c r="M8" s="149">
        <f>IF(ISBLANK(L8),"",VLOOKUP(L8,Moustique_MB,2))</f>
        <v>16</v>
      </c>
      <c r="N8" s="297"/>
      <c r="O8" s="166">
        <f>IF(ISBLANK(N8),"",VLOOKUP(N8,Moustique_Anneau,2))</f>
      </c>
      <c r="P8" s="175">
        <f t="shared" si="0"/>
        <v>3</v>
      </c>
      <c r="Q8" s="176">
        <f t="shared" si="1"/>
        <v>52</v>
      </c>
      <c r="R8" s="232">
        <v>4</v>
      </c>
      <c r="S8" s="78"/>
      <c r="T8" s="111">
        <f t="shared" si="2"/>
      </c>
      <c r="U8" s="111">
        <f t="shared" si="3"/>
      </c>
      <c r="V8" s="111">
        <f t="shared" si="4"/>
      </c>
      <c r="W8" s="111">
        <f t="shared" si="5"/>
      </c>
      <c r="X8" s="111">
        <f t="shared" si="6"/>
      </c>
      <c r="Y8" s="111">
        <f t="shared" si="7"/>
      </c>
      <c r="Z8" s="111">
        <f t="shared" si="8"/>
      </c>
      <c r="AA8" s="111">
        <f t="shared" si="9"/>
      </c>
      <c r="AB8" s="111">
        <f t="shared" si="10"/>
      </c>
      <c r="AC8" s="111">
        <f t="shared" si="11"/>
      </c>
      <c r="AD8" s="111">
        <f t="shared" si="12"/>
        <v>52</v>
      </c>
      <c r="AE8" s="111">
        <f t="shared" si="13"/>
      </c>
      <c r="AF8" s="111">
        <f t="shared" si="14"/>
      </c>
      <c r="AG8" s="111">
        <f t="shared" si="15"/>
      </c>
      <c r="AH8" s="111">
        <f t="shared" si="16"/>
      </c>
      <c r="AI8" s="111">
        <f t="shared" si="17"/>
      </c>
      <c r="AJ8" s="111">
        <f t="shared" si="18"/>
      </c>
      <c r="AK8" s="111">
        <f t="shared" si="19"/>
      </c>
      <c r="AL8" s="112">
        <f t="shared" si="20"/>
      </c>
    </row>
    <row r="9" spans="1:38" s="88" customFormat="1" ht="15">
      <c r="A9" s="210" t="s">
        <v>686</v>
      </c>
      <c r="B9" s="201" t="s">
        <v>330</v>
      </c>
      <c r="C9" s="220" t="s">
        <v>241</v>
      </c>
      <c r="D9" s="188">
        <v>83</v>
      </c>
      <c r="E9" s="149">
        <f>IF(ISBLANK(D9),"",VLOOKUP(D9,Moustique_50_m,2))</f>
        <v>19</v>
      </c>
      <c r="F9" s="189"/>
      <c r="G9" s="190">
        <f>IF(ISBLANK(F9),"",VLOOKUP(F9,Moustique_50_haies,2))</f>
      </c>
      <c r="H9" s="191">
        <v>4210</v>
      </c>
      <c r="I9" s="113">
        <f>IF(ISBLANK(H9),"",VLOOKUP(H9,Moustique_600_marche,2))</f>
        <v>15</v>
      </c>
      <c r="J9" s="230">
        <v>545</v>
      </c>
      <c r="K9" s="149">
        <f>IF(ISBLANK(J9),"",VLOOKUP(J9,Moustique_Triple_saut,2))</f>
        <v>18</v>
      </c>
      <c r="L9" s="187"/>
      <c r="M9" s="149">
        <f>IF(ISBLANK(L9),"",VLOOKUP(L9,Moustique_MB,2))</f>
      </c>
      <c r="N9" s="187"/>
      <c r="O9" s="166">
        <f>IF(ISBLANK(N9),"",VLOOKUP(N9,Moustique_Anneau,2))</f>
      </c>
      <c r="P9" s="175">
        <f t="shared" si="0"/>
        <v>3</v>
      </c>
      <c r="Q9" s="176">
        <f t="shared" si="1"/>
        <v>52</v>
      </c>
      <c r="R9" s="232">
        <v>5</v>
      </c>
      <c r="S9" s="78"/>
      <c r="T9" s="111">
        <f t="shared" si="2"/>
      </c>
      <c r="U9" s="111">
        <f t="shared" si="3"/>
      </c>
      <c r="V9" s="111">
        <f t="shared" si="4"/>
        <v>52</v>
      </c>
      <c r="W9" s="111">
        <f t="shared" si="5"/>
      </c>
      <c r="X9" s="111">
        <f t="shared" si="6"/>
      </c>
      <c r="Y9" s="111">
        <f t="shared" si="7"/>
      </c>
      <c r="Z9" s="111">
        <f t="shared" si="8"/>
      </c>
      <c r="AA9" s="111">
        <f t="shared" si="9"/>
      </c>
      <c r="AB9" s="111">
        <f t="shared" si="10"/>
      </c>
      <c r="AC9" s="111">
        <f t="shared" si="11"/>
      </c>
      <c r="AD9" s="111">
        <f t="shared" si="12"/>
      </c>
      <c r="AE9" s="111">
        <f t="shared" si="13"/>
      </c>
      <c r="AF9" s="111">
        <f t="shared" si="14"/>
      </c>
      <c r="AG9" s="111">
        <f t="shared" si="15"/>
      </c>
      <c r="AH9" s="111">
        <f t="shared" si="16"/>
      </c>
      <c r="AI9" s="111">
        <f t="shared" si="17"/>
      </c>
      <c r="AJ9" s="111">
        <f t="shared" si="18"/>
      </c>
      <c r="AK9" s="111">
        <f t="shared" si="19"/>
      </c>
      <c r="AL9" s="112">
        <f t="shared" si="20"/>
      </c>
    </row>
    <row r="10" spans="1:38" s="88" customFormat="1" ht="15">
      <c r="A10" s="210" t="s">
        <v>448</v>
      </c>
      <c r="B10" s="201" t="s">
        <v>449</v>
      </c>
      <c r="C10" s="220" t="s">
        <v>58</v>
      </c>
      <c r="D10" s="188">
        <v>87</v>
      </c>
      <c r="E10" s="149">
        <f>IF(ISBLANK(D10),"",VLOOKUP(D10,Moustique_50_m,2))</f>
        <v>18</v>
      </c>
      <c r="F10" s="189">
        <v>104</v>
      </c>
      <c r="G10" s="190">
        <f>IF(ISBLANK(F10),"",VLOOKUP(F10,Moustique_50_haies,2))</f>
        <v>16</v>
      </c>
      <c r="H10" s="191"/>
      <c r="I10" s="113">
        <f>IF(ISBLANK(H10),"",VLOOKUP(H10,Moustique_600_marche,2))</f>
      </c>
      <c r="J10" s="230"/>
      <c r="K10" s="149">
        <f>IF(ISBLANK(J10),"",VLOOKUP(J10,Moustique_Triple_saut,2))</f>
      </c>
      <c r="L10" s="187"/>
      <c r="M10" s="149">
        <f>IF(ISBLANK(L10),"",VLOOKUP(L10,Moustique_MB,2))</f>
      </c>
      <c r="N10" s="187">
        <v>1745</v>
      </c>
      <c r="O10" s="166">
        <f>IF(ISBLANK(N10),"",VLOOKUP(N10,Moustique_Anneau,2))</f>
        <v>17</v>
      </c>
      <c r="P10" s="175">
        <f t="shared" si="0"/>
        <v>3</v>
      </c>
      <c r="Q10" s="176">
        <f t="shared" si="1"/>
        <v>51</v>
      </c>
      <c r="R10" s="232">
        <v>6</v>
      </c>
      <c r="S10" s="78"/>
      <c r="T10" s="111">
        <f t="shared" si="2"/>
      </c>
      <c r="U10" s="111">
        <f t="shared" si="3"/>
      </c>
      <c r="V10" s="111">
        <f t="shared" si="4"/>
      </c>
      <c r="W10" s="111">
        <f t="shared" si="5"/>
      </c>
      <c r="X10" s="111">
        <f t="shared" si="6"/>
      </c>
      <c r="Y10" s="111">
        <f t="shared" si="7"/>
      </c>
      <c r="Z10" s="111">
        <f t="shared" si="8"/>
      </c>
      <c r="AA10" s="111">
        <f t="shared" si="9"/>
      </c>
      <c r="AB10" s="111">
        <f t="shared" si="10"/>
      </c>
      <c r="AC10" s="111">
        <f t="shared" si="11"/>
      </c>
      <c r="AD10" s="111">
        <f t="shared" si="12"/>
      </c>
      <c r="AE10" s="111">
        <f t="shared" si="13"/>
        <v>51</v>
      </c>
      <c r="AF10" s="111">
        <f t="shared" si="14"/>
      </c>
      <c r="AG10" s="111">
        <f t="shared" si="15"/>
      </c>
      <c r="AH10" s="111">
        <f t="shared" si="16"/>
      </c>
      <c r="AI10" s="111">
        <f t="shared" si="17"/>
      </c>
      <c r="AJ10" s="111">
        <f t="shared" si="18"/>
      </c>
      <c r="AK10" s="111">
        <f t="shared" si="19"/>
      </c>
      <c r="AL10" s="112">
        <f t="shared" si="20"/>
      </c>
    </row>
    <row r="11" spans="1:38" s="88" customFormat="1" ht="15">
      <c r="A11" s="118" t="s">
        <v>483</v>
      </c>
      <c r="B11" s="117" t="s">
        <v>98</v>
      </c>
      <c r="C11" s="178" t="s">
        <v>43</v>
      </c>
      <c r="D11" s="188">
        <v>88</v>
      </c>
      <c r="E11" s="149">
        <f>IF(ISBLANK(D11),"",VLOOKUP(D11,Moustique_50_m,2))</f>
        <v>17</v>
      </c>
      <c r="F11" s="189"/>
      <c r="G11" s="190">
        <f>IF(ISBLANK(F11),"",VLOOKUP(F11,Moustique_50_haies,2))</f>
      </c>
      <c r="H11" s="191">
        <v>4050</v>
      </c>
      <c r="I11" s="113">
        <f>IF(ISBLANK(H11),"",VLOOKUP(H11,Moustique_600_marche,2))</f>
        <v>17</v>
      </c>
      <c r="J11" s="230"/>
      <c r="K11" s="149">
        <f>IF(ISBLANK(J11),"",VLOOKUP(J11,Moustique_Triple_saut,2))</f>
      </c>
      <c r="L11" s="187">
        <v>557</v>
      </c>
      <c r="M11" s="149">
        <f>IF(ISBLANK(L11),"",VLOOKUP(L11,Moustique_MB,2))</f>
        <v>15</v>
      </c>
      <c r="N11" s="187"/>
      <c r="O11" s="166">
        <f>IF(ISBLANK(N11),"",VLOOKUP(N11,Moustique_Anneau,2))</f>
      </c>
      <c r="P11" s="175">
        <f t="shared" si="0"/>
        <v>3</v>
      </c>
      <c r="Q11" s="176">
        <f t="shared" si="1"/>
        <v>49</v>
      </c>
      <c r="R11" s="232">
        <v>7</v>
      </c>
      <c r="S11" s="78"/>
      <c r="T11" s="111">
        <f t="shared" si="2"/>
      </c>
      <c r="U11" s="111">
        <f t="shared" si="3"/>
      </c>
      <c r="V11" s="111">
        <f t="shared" si="4"/>
      </c>
      <c r="W11" s="111">
        <f t="shared" si="5"/>
      </c>
      <c r="X11" s="111">
        <f t="shared" si="6"/>
      </c>
      <c r="Y11" s="111">
        <f t="shared" si="7"/>
      </c>
      <c r="Z11" s="111">
        <f t="shared" si="8"/>
      </c>
      <c r="AA11" s="111">
        <f t="shared" si="9"/>
      </c>
      <c r="AB11" s="111">
        <f t="shared" si="10"/>
        <v>49</v>
      </c>
      <c r="AC11" s="111">
        <f t="shared" si="11"/>
      </c>
      <c r="AD11" s="111">
        <f t="shared" si="12"/>
      </c>
      <c r="AE11" s="111">
        <f t="shared" si="13"/>
      </c>
      <c r="AF11" s="111">
        <f t="shared" si="14"/>
      </c>
      <c r="AG11" s="111">
        <f t="shared" si="15"/>
      </c>
      <c r="AH11" s="111">
        <f t="shared" si="16"/>
      </c>
      <c r="AI11" s="111">
        <f t="shared" si="17"/>
      </c>
      <c r="AJ11" s="111">
        <f t="shared" si="18"/>
      </c>
      <c r="AK11" s="111">
        <f t="shared" si="19"/>
      </c>
      <c r="AL11" s="112">
        <f t="shared" si="20"/>
      </c>
    </row>
    <row r="12" spans="1:38" s="88" customFormat="1" ht="15">
      <c r="A12" s="227" t="s">
        <v>521</v>
      </c>
      <c r="B12" s="226" t="s">
        <v>522</v>
      </c>
      <c r="C12" s="220" t="s">
        <v>44</v>
      </c>
      <c r="D12" s="188">
        <v>87</v>
      </c>
      <c r="E12" s="149">
        <f>IF(ISBLANK(D12),"",VLOOKUP(D12,Moustique_50_m,2))</f>
        <v>18</v>
      </c>
      <c r="F12" s="189"/>
      <c r="G12" s="190">
        <f>IF(ISBLANK(F12),"",VLOOKUP(F12,Moustique_50_haies,2))</f>
      </c>
      <c r="H12" s="191">
        <v>3470</v>
      </c>
      <c r="I12" s="113">
        <f>IF(ISBLANK(H12),"",VLOOKUP(H12,Moustique_600_marche,2))</f>
        <v>20</v>
      </c>
      <c r="J12" s="230"/>
      <c r="K12" s="149">
        <f>IF(ISBLANK(J12),"",VLOOKUP(J12,Moustique_Triple_saut,2))</f>
      </c>
      <c r="L12" s="187"/>
      <c r="M12" s="149">
        <f>IF(ISBLANK(L12),"",VLOOKUP(L12,Moustique_MB,2))</f>
      </c>
      <c r="N12" s="187">
        <v>1193</v>
      </c>
      <c r="O12" s="166">
        <f>IF(ISBLANK(N12),"",VLOOKUP(N12,Moustique_Anneau,2))</f>
        <v>11</v>
      </c>
      <c r="P12" s="175">
        <f t="shared" si="0"/>
        <v>3</v>
      </c>
      <c r="Q12" s="176">
        <f t="shared" si="1"/>
        <v>49</v>
      </c>
      <c r="R12" s="232">
        <v>8</v>
      </c>
      <c r="S12" s="78"/>
      <c r="T12" s="111">
        <f t="shared" si="2"/>
      </c>
      <c r="U12" s="111">
        <f t="shared" si="3"/>
      </c>
      <c r="V12" s="111">
        <f t="shared" si="4"/>
      </c>
      <c r="W12" s="111">
        <f t="shared" si="5"/>
      </c>
      <c r="X12" s="111">
        <f t="shared" si="6"/>
      </c>
      <c r="Y12" s="111">
        <f t="shared" si="7"/>
      </c>
      <c r="Z12" s="111">
        <f t="shared" si="8"/>
      </c>
      <c r="AA12" s="111">
        <f t="shared" si="9"/>
      </c>
      <c r="AB12" s="111">
        <f t="shared" si="10"/>
      </c>
      <c r="AC12" s="111">
        <f t="shared" si="11"/>
      </c>
      <c r="AD12" s="111">
        <f t="shared" si="12"/>
      </c>
      <c r="AE12" s="111">
        <f t="shared" si="13"/>
      </c>
      <c r="AF12" s="111">
        <f t="shared" si="14"/>
      </c>
      <c r="AG12" s="111">
        <f t="shared" si="15"/>
      </c>
      <c r="AH12" s="111">
        <f t="shared" si="16"/>
        <v>49</v>
      </c>
      <c r="AI12" s="111">
        <f t="shared" si="17"/>
      </c>
      <c r="AJ12" s="111">
        <f t="shared" si="18"/>
      </c>
      <c r="AK12" s="111">
        <f t="shared" si="19"/>
      </c>
      <c r="AL12" s="112">
        <f t="shared" si="20"/>
      </c>
    </row>
    <row r="13" spans="1:38" s="88" customFormat="1" ht="15" customHeight="1">
      <c r="A13" s="130" t="s">
        <v>185</v>
      </c>
      <c r="B13" s="115" t="s">
        <v>186</v>
      </c>
      <c r="C13" s="182" t="s">
        <v>42</v>
      </c>
      <c r="D13" s="188"/>
      <c r="E13" s="149">
        <f>IF(ISBLANK(D13),"",VLOOKUP(D13,Moustique_50_m,2))</f>
      </c>
      <c r="F13" s="189">
        <v>103</v>
      </c>
      <c r="G13" s="190">
        <f>IF(ISBLANK(F13),"",VLOOKUP(F13,Moustique_50_haies,2))</f>
        <v>16</v>
      </c>
      <c r="H13" s="191"/>
      <c r="I13" s="113">
        <f>IF(ISBLANK(H13),"",VLOOKUP(H13,Moustique_600_marche,2))</f>
      </c>
      <c r="J13" s="230">
        <v>510</v>
      </c>
      <c r="K13" s="149">
        <f>IF(ISBLANK(J13),"",VLOOKUP(J13,Moustique_Triple_saut,2))</f>
        <v>16</v>
      </c>
      <c r="L13" s="187"/>
      <c r="M13" s="149">
        <f>IF(ISBLANK(L13),"",VLOOKUP(L13,Moustique_MB,2))</f>
      </c>
      <c r="N13" s="187">
        <v>1710</v>
      </c>
      <c r="O13" s="166">
        <f>IF(ISBLANK(N13),"",VLOOKUP(N13,Moustique_Anneau,2))</f>
        <v>17</v>
      </c>
      <c r="P13" s="175">
        <f t="shared" si="0"/>
        <v>3</v>
      </c>
      <c r="Q13" s="176">
        <f t="shared" si="1"/>
        <v>49</v>
      </c>
      <c r="R13" s="232">
        <v>9</v>
      </c>
      <c r="S13" s="95"/>
      <c r="T13" s="111">
        <f t="shared" si="2"/>
      </c>
      <c r="U13" s="111">
        <f t="shared" si="3"/>
      </c>
      <c r="V13" s="111">
        <f t="shared" si="4"/>
      </c>
      <c r="W13" s="111">
        <f t="shared" si="5"/>
      </c>
      <c r="X13" s="111">
        <f t="shared" si="6"/>
      </c>
      <c r="Y13" s="111">
        <f t="shared" si="7"/>
      </c>
      <c r="Z13" s="111">
        <f t="shared" si="8"/>
      </c>
      <c r="AA13" s="111">
        <f t="shared" si="9"/>
      </c>
      <c r="AB13" s="111">
        <f t="shared" si="10"/>
      </c>
      <c r="AC13" s="111">
        <f t="shared" si="11"/>
      </c>
      <c r="AD13" s="111">
        <f t="shared" si="12"/>
      </c>
      <c r="AE13" s="111">
        <f t="shared" si="13"/>
      </c>
      <c r="AF13" s="111">
        <f t="shared" si="14"/>
      </c>
      <c r="AG13" s="111">
        <f t="shared" si="15"/>
      </c>
      <c r="AH13" s="111">
        <f t="shared" si="16"/>
      </c>
      <c r="AI13" s="111">
        <f t="shared" si="17"/>
      </c>
      <c r="AJ13" s="111">
        <f t="shared" si="18"/>
        <v>49</v>
      </c>
      <c r="AK13" s="111">
        <f t="shared" si="19"/>
      </c>
      <c r="AL13" s="112">
        <f t="shared" si="20"/>
      </c>
    </row>
    <row r="14" spans="1:38" s="88" customFormat="1" ht="15">
      <c r="A14" s="210" t="s">
        <v>338</v>
      </c>
      <c r="B14" s="201" t="s">
        <v>339</v>
      </c>
      <c r="C14" s="220" t="s">
        <v>59</v>
      </c>
      <c r="D14" s="188">
        <v>95</v>
      </c>
      <c r="E14" s="149">
        <f>IF(ISBLANK(D14),"",VLOOKUP(D14,Moustique_50_m,2))</f>
        <v>15</v>
      </c>
      <c r="F14" s="189"/>
      <c r="G14" s="190">
        <f>IF(ISBLANK(F14),"",VLOOKUP(F14,Moustique_50_haies,2))</f>
      </c>
      <c r="H14" s="191">
        <v>4120</v>
      </c>
      <c r="I14" s="113">
        <f>IF(ISBLANK(H14),"",VLOOKUP(H14,Moustique_600_marche,2))</f>
        <v>16</v>
      </c>
      <c r="J14" s="230"/>
      <c r="K14" s="149">
        <f>IF(ISBLANK(J14),"",VLOOKUP(J14,Moustique_Triple_saut,2))</f>
      </c>
      <c r="L14" s="187"/>
      <c r="M14" s="149">
        <f>IF(ISBLANK(L14),"",VLOOKUP(L14,Moustique_MB,2))</f>
      </c>
      <c r="N14" s="187">
        <v>1664</v>
      </c>
      <c r="O14" s="166">
        <f>IF(ISBLANK(N14),"",VLOOKUP(N14,Moustique_Anneau,2))</f>
        <v>16</v>
      </c>
      <c r="P14" s="175">
        <f t="shared" si="0"/>
        <v>3</v>
      </c>
      <c r="Q14" s="176">
        <f t="shared" si="1"/>
        <v>47</v>
      </c>
      <c r="R14" s="232">
        <v>10</v>
      </c>
      <c r="S14" s="78"/>
      <c r="T14" s="111">
        <f t="shared" si="2"/>
        <v>47</v>
      </c>
      <c r="U14" s="111">
        <f t="shared" si="3"/>
      </c>
      <c r="V14" s="111">
        <f t="shared" si="4"/>
      </c>
      <c r="W14" s="111">
        <f t="shared" si="5"/>
      </c>
      <c r="X14" s="111">
        <f t="shared" si="6"/>
      </c>
      <c r="Y14" s="111">
        <f t="shared" si="7"/>
      </c>
      <c r="Z14" s="111">
        <f t="shared" si="8"/>
      </c>
      <c r="AA14" s="111">
        <f t="shared" si="9"/>
      </c>
      <c r="AB14" s="111">
        <f t="shared" si="10"/>
      </c>
      <c r="AC14" s="111">
        <f t="shared" si="11"/>
      </c>
      <c r="AD14" s="111">
        <f t="shared" si="12"/>
      </c>
      <c r="AE14" s="111">
        <f t="shared" si="13"/>
      </c>
      <c r="AF14" s="111">
        <f t="shared" si="14"/>
      </c>
      <c r="AG14" s="111">
        <f t="shared" si="15"/>
      </c>
      <c r="AH14" s="111">
        <f t="shared" si="16"/>
      </c>
      <c r="AI14" s="111">
        <f t="shared" si="17"/>
      </c>
      <c r="AJ14" s="111">
        <f t="shared" si="18"/>
      </c>
      <c r="AK14" s="111">
        <f t="shared" si="19"/>
      </c>
      <c r="AL14" s="112">
        <f t="shared" si="20"/>
      </c>
    </row>
    <row r="15" spans="1:38" s="88" customFormat="1" ht="15">
      <c r="A15" s="210" t="s">
        <v>329</v>
      </c>
      <c r="B15" s="201" t="s">
        <v>330</v>
      </c>
      <c r="C15" s="220" t="s">
        <v>54</v>
      </c>
      <c r="D15" s="188">
        <v>89</v>
      </c>
      <c r="E15" s="149">
        <f>IF(ISBLANK(D15),"",VLOOKUP(D15,Moustique_50_m,2))</f>
        <v>17</v>
      </c>
      <c r="F15" s="189"/>
      <c r="G15" s="190">
        <f>IF(ISBLANK(F15),"",VLOOKUP(F15,Moustique_50_haies,2))</f>
      </c>
      <c r="H15" s="191">
        <v>4020</v>
      </c>
      <c r="I15" s="113">
        <f>IF(ISBLANK(H15),"",VLOOKUP(H15,Moustique_600_marche,2))</f>
        <v>17</v>
      </c>
      <c r="J15" s="230">
        <v>455</v>
      </c>
      <c r="K15" s="149">
        <f>IF(ISBLANK(J15),"",VLOOKUP(J15,Moustique_Triple_saut,2))</f>
        <v>13</v>
      </c>
      <c r="L15" s="187"/>
      <c r="M15" s="149">
        <f>IF(ISBLANK(L15),"",VLOOKUP(L15,Moustique_MB,2))</f>
      </c>
      <c r="N15" s="187"/>
      <c r="O15" s="166">
        <f>IF(ISBLANK(N15),"",VLOOKUP(N15,Moustique_Anneau,2))</f>
      </c>
      <c r="P15" s="175">
        <f t="shared" si="0"/>
        <v>3</v>
      </c>
      <c r="Q15" s="176">
        <f t="shared" si="1"/>
        <v>47</v>
      </c>
      <c r="R15" s="232">
        <v>11</v>
      </c>
      <c r="S15" s="78"/>
      <c r="T15" s="111">
        <f t="shared" si="2"/>
      </c>
      <c r="U15" s="111">
        <f t="shared" si="3"/>
      </c>
      <c r="V15" s="111">
        <f t="shared" si="4"/>
      </c>
      <c r="W15" s="111">
        <f t="shared" si="5"/>
      </c>
      <c r="X15" s="111">
        <f t="shared" si="6"/>
      </c>
      <c r="Y15" s="111">
        <f t="shared" si="7"/>
      </c>
      <c r="Z15" s="111">
        <f t="shared" si="8"/>
      </c>
      <c r="AA15" s="111">
        <f t="shared" si="9"/>
      </c>
      <c r="AB15" s="111">
        <f t="shared" si="10"/>
      </c>
      <c r="AC15" s="111">
        <f t="shared" si="11"/>
      </c>
      <c r="AD15" s="111">
        <f t="shared" si="12"/>
      </c>
      <c r="AE15" s="111">
        <f t="shared" si="13"/>
      </c>
      <c r="AF15" s="111">
        <f t="shared" si="14"/>
        <v>47</v>
      </c>
      <c r="AG15" s="111">
        <f t="shared" si="15"/>
      </c>
      <c r="AH15" s="111">
        <f t="shared" si="16"/>
      </c>
      <c r="AI15" s="111">
        <f t="shared" si="17"/>
      </c>
      <c r="AJ15" s="111">
        <f t="shared" si="18"/>
      </c>
      <c r="AK15" s="111">
        <f t="shared" si="19"/>
      </c>
      <c r="AL15" s="112">
        <f t="shared" si="20"/>
      </c>
    </row>
    <row r="16" spans="1:38" s="88" customFormat="1" ht="15" customHeight="1">
      <c r="A16" s="210" t="s">
        <v>441</v>
      </c>
      <c r="B16" s="201" t="s">
        <v>298</v>
      </c>
      <c r="C16" s="220" t="s">
        <v>58</v>
      </c>
      <c r="D16" s="188">
        <v>90</v>
      </c>
      <c r="E16" s="149">
        <f>IF(ISBLANK(D16),"",VLOOKUP(D16,Moustique_50_m,2))</f>
        <v>17</v>
      </c>
      <c r="F16" s="189">
        <v>108</v>
      </c>
      <c r="G16" s="190">
        <f>IF(ISBLANK(F16),"",VLOOKUP(F16,Moustique_50_haies,2))</f>
        <v>14</v>
      </c>
      <c r="H16" s="191"/>
      <c r="I16" s="113">
        <f>IF(ISBLANK(H16),"",VLOOKUP(H16,Moustique_600_marche,2))</f>
      </c>
      <c r="J16" s="230"/>
      <c r="K16" s="149">
        <f>IF(ISBLANK(J16),"",VLOOKUP(J16,Moustique_Triple_saut,2))</f>
      </c>
      <c r="L16" s="187"/>
      <c r="M16" s="149">
        <f>IF(ISBLANK(L16),"",VLOOKUP(L16,Moustique_MB,2))</f>
      </c>
      <c r="N16" s="187">
        <v>1585</v>
      </c>
      <c r="O16" s="166">
        <f>IF(ISBLANK(N16),"",VLOOKUP(N16,Moustique_Anneau,2))</f>
        <v>15</v>
      </c>
      <c r="P16" s="175">
        <f t="shared" si="0"/>
        <v>3</v>
      </c>
      <c r="Q16" s="176">
        <f t="shared" si="1"/>
        <v>46</v>
      </c>
      <c r="R16" s="232">
        <v>12</v>
      </c>
      <c r="S16" s="78"/>
      <c r="T16" s="111">
        <f t="shared" si="2"/>
      </c>
      <c r="U16" s="111">
        <f t="shared" si="3"/>
      </c>
      <c r="V16" s="111">
        <f t="shared" si="4"/>
      </c>
      <c r="W16" s="111">
        <f t="shared" si="5"/>
      </c>
      <c r="X16" s="111">
        <f t="shared" si="6"/>
      </c>
      <c r="Y16" s="111">
        <f t="shared" si="7"/>
      </c>
      <c r="Z16" s="111">
        <f t="shared" si="8"/>
      </c>
      <c r="AA16" s="111">
        <f t="shared" si="9"/>
      </c>
      <c r="AB16" s="111">
        <f t="shared" si="10"/>
      </c>
      <c r="AC16" s="111">
        <f t="shared" si="11"/>
      </c>
      <c r="AD16" s="111">
        <f t="shared" si="12"/>
      </c>
      <c r="AE16" s="111">
        <f t="shared" si="13"/>
        <v>46</v>
      </c>
      <c r="AF16" s="111">
        <f t="shared" si="14"/>
      </c>
      <c r="AG16" s="111">
        <f t="shared" si="15"/>
      </c>
      <c r="AH16" s="111">
        <f t="shared" si="16"/>
      </c>
      <c r="AI16" s="111">
        <f t="shared" si="17"/>
      </c>
      <c r="AJ16" s="111">
        <f t="shared" si="18"/>
      </c>
      <c r="AK16" s="111">
        <f t="shared" si="19"/>
      </c>
      <c r="AL16" s="112">
        <f t="shared" si="20"/>
      </c>
    </row>
    <row r="17" spans="1:38" s="88" customFormat="1" ht="15">
      <c r="A17" s="210" t="s">
        <v>683</v>
      </c>
      <c r="B17" s="201" t="s">
        <v>684</v>
      </c>
      <c r="C17" s="220" t="s">
        <v>241</v>
      </c>
      <c r="D17" s="228">
        <v>95</v>
      </c>
      <c r="E17" s="149">
        <f>IF(ISBLANK(D17),"",VLOOKUP(D17,Moustique_50_m,2))</f>
        <v>15</v>
      </c>
      <c r="F17" s="249">
        <v>97</v>
      </c>
      <c r="G17" s="190">
        <f>IF(ISBLANK(F17),"",VLOOKUP(F17,Moustique_50_haies,2))</f>
        <v>18</v>
      </c>
      <c r="H17" s="77"/>
      <c r="I17" s="113">
        <f>IF(ISBLANK(H17),"",VLOOKUP(H17,Moustique_600_marche,2))</f>
      </c>
      <c r="J17" s="230">
        <v>445</v>
      </c>
      <c r="K17" s="149">
        <f>IF(ISBLANK(J17),"",VLOOKUP(J17,Moustique_Triple_saut,2))</f>
        <v>13</v>
      </c>
      <c r="L17" s="187"/>
      <c r="M17" s="149">
        <f>IF(ISBLANK(L17),"",VLOOKUP(L17,Moustique_MB,2))</f>
      </c>
      <c r="N17" s="231"/>
      <c r="O17" s="166">
        <f>IF(ISBLANK(N17),"",VLOOKUP(N17,Moustique_Anneau,2))</f>
      </c>
      <c r="P17" s="175">
        <f t="shared" si="0"/>
        <v>3</v>
      </c>
      <c r="Q17" s="176">
        <f t="shared" si="1"/>
        <v>46</v>
      </c>
      <c r="R17" s="232">
        <v>13</v>
      </c>
      <c r="S17" s="78"/>
      <c r="T17" s="111">
        <f t="shared" si="2"/>
      </c>
      <c r="U17" s="111">
        <f t="shared" si="3"/>
      </c>
      <c r="V17" s="111">
        <f t="shared" si="4"/>
        <v>46</v>
      </c>
      <c r="W17" s="111">
        <f t="shared" si="5"/>
      </c>
      <c r="X17" s="111">
        <f t="shared" si="6"/>
      </c>
      <c r="Y17" s="111">
        <f t="shared" si="7"/>
      </c>
      <c r="Z17" s="111">
        <f t="shared" si="8"/>
      </c>
      <c r="AA17" s="111">
        <f t="shared" si="9"/>
      </c>
      <c r="AB17" s="111">
        <f t="shared" si="10"/>
      </c>
      <c r="AC17" s="111">
        <f t="shared" si="11"/>
      </c>
      <c r="AD17" s="111">
        <f t="shared" si="12"/>
      </c>
      <c r="AE17" s="111">
        <f t="shared" si="13"/>
      </c>
      <c r="AF17" s="111">
        <f t="shared" si="14"/>
      </c>
      <c r="AG17" s="111">
        <f t="shared" si="15"/>
      </c>
      <c r="AH17" s="111">
        <f t="shared" si="16"/>
      </c>
      <c r="AI17" s="111">
        <f t="shared" si="17"/>
      </c>
      <c r="AJ17" s="111">
        <f t="shared" si="18"/>
      </c>
      <c r="AK17" s="111">
        <f t="shared" si="19"/>
      </c>
      <c r="AL17" s="112">
        <f t="shared" si="20"/>
      </c>
    </row>
    <row r="18" spans="1:38" s="88" customFormat="1" ht="15">
      <c r="A18" s="210" t="s">
        <v>343</v>
      </c>
      <c r="B18" s="201" t="s">
        <v>342</v>
      </c>
      <c r="C18" s="220" t="s">
        <v>69</v>
      </c>
      <c r="D18" s="228"/>
      <c r="E18" s="149">
        <f>IF(ISBLANK(D18),"",VLOOKUP(D18,Moustique_50_m,2))</f>
      </c>
      <c r="F18" s="335"/>
      <c r="G18" s="190">
        <f>IF(ISBLANK(F18),"",VLOOKUP(F18,Moustique_50_haies,2))</f>
      </c>
      <c r="H18" s="77">
        <v>4170</v>
      </c>
      <c r="I18" s="113">
        <f>IF(ISBLANK(H18),"",VLOOKUP(H18,Moustique_600_marche,2))</f>
        <v>15</v>
      </c>
      <c r="J18" s="230">
        <v>455</v>
      </c>
      <c r="K18" s="149">
        <f>IF(ISBLANK(J18),"",VLOOKUP(J18,Moustique_Triple_saut,2))</f>
        <v>13</v>
      </c>
      <c r="L18" s="187"/>
      <c r="M18" s="149">
        <f>IF(ISBLANK(L18),"",VLOOKUP(L18,Moustique_MB,2))</f>
      </c>
      <c r="N18" s="231">
        <v>1767</v>
      </c>
      <c r="O18" s="166">
        <f>IF(ISBLANK(N18),"",VLOOKUP(N18,Moustique_Anneau,2))</f>
        <v>17</v>
      </c>
      <c r="P18" s="175">
        <f t="shared" si="0"/>
        <v>3</v>
      </c>
      <c r="Q18" s="176">
        <f t="shared" si="1"/>
        <v>45</v>
      </c>
      <c r="R18" s="232">
        <v>14</v>
      </c>
      <c r="S18" s="78"/>
      <c r="T18" s="111">
        <f t="shared" si="2"/>
      </c>
      <c r="U18" s="111">
        <f t="shared" si="3"/>
      </c>
      <c r="V18" s="111">
        <f t="shared" si="4"/>
      </c>
      <c r="W18" s="111">
        <f t="shared" si="5"/>
        <v>45</v>
      </c>
      <c r="X18" s="111">
        <f t="shared" si="6"/>
      </c>
      <c r="Y18" s="111">
        <f t="shared" si="7"/>
      </c>
      <c r="Z18" s="111">
        <f t="shared" si="8"/>
      </c>
      <c r="AA18" s="111">
        <f t="shared" si="9"/>
      </c>
      <c r="AB18" s="111">
        <f t="shared" si="10"/>
      </c>
      <c r="AC18" s="111">
        <f t="shared" si="11"/>
      </c>
      <c r="AD18" s="111">
        <f t="shared" si="12"/>
      </c>
      <c r="AE18" s="111">
        <f t="shared" si="13"/>
      </c>
      <c r="AF18" s="111">
        <f t="shared" si="14"/>
      </c>
      <c r="AG18" s="111">
        <f t="shared" si="15"/>
      </c>
      <c r="AH18" s="111">
        <f t="shared" si="16"/>
      </c>
      <c r="AI18" s="111">
        <f t="shared" si="17"/>
      </c>
      <c r="AJ18" s="111">
        <f t="shared" si="18"/>
      </c>
      <c r="AK18" s="111">
        <f t="shared" si="19"/>
      </c>
      <c r="AL18" s="112">
        <f t="shared" si="20"/>
      </c>
    </row>
    <row r="19" spans="1:38" s="88" customFormat="1" ht="15">
      <c r="A19" s="210" t="s">
        <v>355</v>
      </c>
      <c r="B19" s="201" t="s">
        <v>303</v>
      </c>
      <c r="C19" s="205" t="s">
        <v>70</v>
      </c>
      <c r="D19" s="286">
        <v>89</v>
      </c>
      <c r="E19" s="149">
        <f>IF(ISBLANK(D19),"",VLOOKUP(D19,Moustique_50_m,2))</f>
        <v>17</v>
      </c>
      <c r="F19" s="260">
        <v>102</v>
      </c>
      <c r="G19" s="190">
        <f>IF(ISBLANK(F19),"",VLOOKUP(F19,Moustique_50_haies,2))</f>
        <v>16</v>
      </c>
      <c r="H19" s="262"/>
      <c r="I19" s="113">
        <f>IF(ISBLANK(H19),"",VLOOKUP(H19,Moustique_600_marche,2))</f>
      </c>
      <c r="J19" s="230">
        <v>435</v>
      </c>
      <c r="K19" s="149">
        <f>IF(ISBLANK(J19),"",VLOOKUP(J19,Moustique_Triple_saut,2))</f>
        <v>12</v>
      </c>
      <c r="L19" s="187"/>
      <c r="M19" s="149">
        <f>IF(ISBLANK(L19),"",VLOOKUP(L19,Moustique_MB,2))</f>
      </c>
      <c r="N19" s="263"/>
      <c r="O19" s="166">
        <f>IF(ISBLANK(N19),"",VLOOKUP(N19,Moustique_Anneau,2))</f>
      </c>
      <c r="P19" s="175">
        <f t="shared" si="0"/>
        <v>3</v>
      </c>
      <c r="Q19" s="176">
        <f t="shared" si="1"/>
        <v>45</v>
      </c>
      <c r="R19" s="232">
        <v>15</v>
      </c>
      <c r="S19" s="78"/>
      <c r="T19" s="111">
        <f t="shared" si="2"/>
      </c>
      <c r="U19" s="111">
        <f t="shared" si="3"/>
      </c>
      <c r="V19" s="111">
        <f t="shared" si="4"/>
      </c>
      <c r="W19" s="111">
        <f t="shared" si="5"/>
      </c>
      <c r="X19" s="111">
        <f t="shared" si="6"/>
      </c>
      <c r="Y19" s="111">
        <f t="shared" si="7"/>
      </c>
      <c r="Z19" s="111">
        <f t="shared" si="8"/>
      </c>
      <c r="AA19" s="111">
        <f t="shared" si="9"/>
      </c>
      <c r="AB19" s="111">
        <f t="shared" si="10"/>
      </c>
      <c r="AC19" s="111">
        <f t="shared" si="11"/>
      </c>
      <c r="AD19" s="111">
        <f t="shared" si="12"/>
        <v>45</v>
      </c>
      <c r="AE19" s="111">
        <f t="shared" si="13"/>
      </c>
      <c r="AF19" s="111">
        <f t="shared" si="14"/>
      </c>
      <c r="AG19" s="111">
        <f t="shared" si="15"/>
      </c>
      <c r="AH19" s="111">
        <f t="shared" si="16"/>
      </c>
      <c r="AI19" s="111">
        <f t="shared" si="17"/>
      </c>
      <c r="AJ19" s="111">
        <f t="shared" si="18"/>
      </c>
      <c r="AK19" s="111">
        <f t="shared" si="19"/>
      </c>
      <c r="AL19" s="112">
        <f t="shared" si="20"/>
      </c>
    </row>
    <row r="20" spans="1:38" s="88" customFormat="1" ht="15">
      <c r="A20" s="207" t="s">
        <v>703</v>
      </c>
      <c r="B20" s="208" t="s">
        <v>83</v>
      </c>
      <c r="C20" s="205" t="s">
        <v>67</v>
      </c>
      <c r="D20" s="228">
        <v>90</v>
      </c>
      <c r="E20" s="149">
        <f>IF(ISBLANK(D20),"",VLOOKUP(D20,Moustique_50_m,2))</f>
        <v>17</v>
      </c>
      <c r="F20" s="249">
        <v>102</v>
      </c>
      <c r="G20" s="190">
        <f>IF(ISBLANK(F20),"",VLOOKUP(F20,Moustique_50_haies,2))</f>
        <v>16</v>
      </c>
      <c r="H20" s="77"/>
      <c r="I20" s="113">
        <f>IF(ISBLANK(H20),"",VLOOKUP(H20,Moustique_600_marche,2))</f>
      </c>
      <c r="J20" s="230">
        <v>425</v>
      </c>
      <c r="K20" s="149">
        <f>IF(ISBLANK(J20),"",VLOOKUP(J20,Moustique_Triple_saut,2))</f>
        <v>12</v>
      </c>
      <c r="L20" s="187"/>
      <c r="M20" s="149">
        <f>IF(ISBLANK(L20),"",VLOOKUP(L20,Moustique_MB,2))</f>
      </c>
      <c r="N20" s="231"/>
      <c r="O20" s="166">
        <f>IF(ISBLANK(N20),"",VLOOKUP(N20,Moustique_Anneau,2))</f>
      </c>
      <c r="P20" s="175">
        <f t="shared" si="0"/>
        <v>3</v>
      </c>
      <c r="Q20" s="176">
        <f t="shared" si="1"/>
        <v>45</v>
      </c>
      <c r="R20" s="232">
        <v>16</v>
      </c>
      <c r="T20" s="111">
        <f t="shared" si="2"/>
      </c>
      <c r="U20" s="111">
        <f t="shared" si="3"/>
      </c>
      <c r="V20" s="111">
        <f t="shared" si="4"/>
      </c>
      <c r="W20" s="111">
        <f t="shared" si="5"/>
      </c>
      <c r="X20" s="111">
        <f t="shared" si="6"/>
      </c>
      <c r="Y20" s="111">
        <f t="shared" si="7"/>
      </c>
      <c r="Z20" s="111">
        <f t="shared" si="8"/>
      </c>
      <c r="AA20" s="111">
        <f t="shared" si="9"/>
      </c>
      <c r="AB20" s="111">
        <f t="shared" si="10"/>
      </c>
      <c r="AC20" s="111">
        <f t="shared" si="11"/>
        <v>45</v>
      </c>
      <c r="AD20" s="111">
        <f t="shared" si="12"/>
      </c>
      <c r="AE20" s="111">
        <f t="shared" si="13"/>
      </c>
      <c r="AF20" s="111">
        <f t="shared" si="14"/>
      </c>
      <c r="AG20" s="111">
        <f t="shared" si="15"/>
      </c>
      <c r="AH20" s="111">
        <f t="shared" si="16"/>
      </c>
      <c r="AI20" s="111">
        <f t="shared" si="17"/>
      </c>
      <c r="AJ20" s="111">
        <f t="shared" si="18"/>
      </c>
      <c r="AK20" s="111">
        <f t="shared" si="19"/>
      </c>
      <c r="AL20" s="112">
        <f t="shared" si="20"/>
      </c>
    </row>
    <row r="21" spans="1:38" s="78" customFormat="1" ht="15">
      <c r="A21" s="227" t="s">
        <v>311</v>
      </c>
      <c r="B21" s="226" t="s">
        <v>363</v>
      </c>
      <c r="C21" s="205" t="s">
        <v>44</v>
      </c>
      <c r="D21" s="188">
        <v>90</v>
      </c>
      <c r="E21" s="149">
        <f>IF(ISBLANK(D21),"",VLOOKUP(D21,Moustique_50_m,2))</f>
        <v>17</v>
      </c>
      <c r="F21" s="189"/>
      <c r="G21" s="190">
        <f>IF(ISBLANK(F21),"",VLOOKUP(F21,Moustique_50_haies,2))</f>
      </c>
      <c r="H21" s="191">
        <v>4260</v>
      </c>
      <c r="I21" s="113">
        <f>IF(ISBLANK(H21),"",VLOOKUP(H21,Moustique_600_marche,2))</f>
        <v>14</v>
      </c>
      <c r="J21" s="230"/>
      <c r="K21" s="149">
        <f>IF(ISBLANK(J21),"",VLOOKUP(J21,Moustique_Triple_saut,2))</f>
      </c>
      <c r="L21" s="187"/>
      <c r="M21" s="149">
        <f>IF(ISBLANK(L21),"",VLOOKUP(L21,Moustique_MB,2))</f>
      </c>
      <c r="N21" s="187">
        <v>1489</v>
      </c>
      <c r="O21" s="166">
        <f>IF(ISBLANK(N21),"",VLOOKUP(N21,Moustique_Anneau,2))</f>
        <v>14</v>
      </c>
      <c r="P21" s="175">
        <f t="shared" si="0"/>
        <v>3</v>
      </c>
      <c r="Q21" s="176">
        <f t="shared" si="1"/>
        <v>45</v>
      </c>
      <c r="R21" s="232">
        <v>17</v>
      </c>
      <c r="T21" s="111">
        <f t="shared" si="2"/>
      </c>
      <c r="U21" s="111">
        <f t="shared" si="3"/>
      </c>
      <c r="V21" s="111">
        <f t="shared" si="4"/>
      </c>
      <c r="W21" s="111">
        <f t="shared" si="5"/>
      </c>
      <c r="X21" s="111">
        <f t="shared" si="6"/>
      </c>
      <c r="Y21" s="111">
        <f t="shared" si="7"/>
      </c>
      <c r="Z21" s="111">
        <f t="shared" si="8"/>
      </c>
      <c r="AA21" s="111">
        <f t="shared" si="9"/>
      </c>
      <c r="AB21" s="111">
        <f t="shared" si="10"/>
      </c>
      <c r="AC21" s="111">
        <f t="shared" si="11"/>
      </c>
      <c r="AD21" s="111">
        <f t="shared" si="12"/>
      </c>
      <c r="AE21" s="111">
        <f t="shared" si="13"/>
      </c>
      <c r="AF21" s="111">
        <f t="shared" si="14"/>
      </c>
      <c r="AG21" s="111">
        <f t="shared" si="15"/>
      </c>
      <c r="AH21" s="111">
        <f t="shared" si="16"/>
        <v>45</v>
      </c>
      <c r="AI21" s="111">
        <f t="shared" si="17"/>
      </c>
      <c r="AJ21" s="111">
        <f t="shared" si="18"/>
      </c>
      <c r="AK21" s="111">
        <f t="shared" si="19"/>
      </c>
      <c r="AL21" s="112">
        <f t="shared" si="20"/>
      </c>
    </row>
    <row r="22" spans="1:38" s="78" customFormat="1" ht="15">
      <c r="A22" s="210" t="s">
        <v>340</v>
      </c>
      <c r="B22" s="201" t="s">
        <v>341</v>
      </c>
      <c r="C22" s="205" t="s">
        <v>69</v>
      </c>
      <c r="D22" s="188"/>
      <c r="E22" s="149">
        <f>IF(ISBLANK(D22),"",VLOOKUP(D22,Moustique_50_m,2))</f>
      </c>
      <c r="F22" s="189"/>
      <c r="G22" s="190">
        <f>IF(ISBLANK(F22),"",VLOOKUP(F22,Moustique_50_haies,2))</f>
      </c>
      <c r="H22" s="191">
        <v>4180</v>
      </c>
      <c r="I22" s="113">
        <f>IF(ISBLANK(H22),"",VLOOKUP(H22,Moustique_600_marche,2))</f>
        <v>15</v>
      </c>
      <c r="J22" s="230">
        <v>480</v>
      </c>
      <c r="K22" s="149">
        <f>IF(ISBLANK(J22),"",VLOOKUP(J22,Moustique_Triple_saut,2))</f>
        <v>15</v>
      </c>
      <c r="L22" s="187"/>
      <c r="M22" s="149">
        <f>IF(ISBLANK(L22),"",VLOOKUP(L22,Moustique_MB,2))</f>
      </c>
      <c r="N22" s="187">
        <v>1449</v>
      </c>
      <c r="O22" s="166">
        <f>IF(ISBLANK(N22),"",VLOOKUP(N22,Moustique_Anneau,2))</f>
        <v>14</v>
      </c>
      <c r="P22" s="175">
        <f t="shared" si="0"/>
        <v>3</v>
      </c>
      <c r="Q22" s="176">
        <f t="shared" si="1"/>
        <v>44</v>
      </c>
      <c r="R22" s="232">
        <v>18</v>
      </c>
      <c r="T22" s="111">
        <f t="shared" si="2"/>
      </c>
      <c r="U22" s="111">
        <f t="shared" si="3"/>
      </c>
      <c r="V22" s="111">
        <f t="shared" si="4"/>
      </c>
      <c r="W22" s="111">
        <f t="shared" si="5"/>
        <v>44</v>
      </c>
      <c r="X22" s="111">
        <f t="shared" si="6"/>
      </c>
      <c r="Y22" s="111">
        <f t="shared" si="7"/>
      </c>
      <c r="Z22" s="111">
        <f t="shared" si="8"/>
      </c>
      <c r="AA22" s="111">
        <f t="shared" si="9"/>
      </c>
      <c r="AB22" s="111">
        <f t="shared" si="10"/>
      </c>
      <c r="AC22" s="111">
        <f t="shared" si="11"/>
      </c>
      <c r="AD22" s="111">
        <f t="shared" si="12"/>
      </c>
      <c r="AE22" s="111">
        <f t="shared" si="13"/>
      </c>
      <c r="AF22" s="111">
        <f t="shared" si="14"/>
      </c>
      <c r="AG22" s="111">
        <f t="shared" si="15"/>
      </c>
      <c r="AH22" s="111">
        <f t="shared" si="16"/>
      </c>
      <c r="AI22" s="111">
        <f t="shared" si="17"/>
      </c>
      <c r="AJ22" s="111">
        <f t="shared" si="18"/>
      </c>
      <c r="AK22" s="111">
        <f t="shared" si="19"/>
      </c>
      <c r="AL22" s="112">
        <f t="shared" si="20"/>
      </c>
    </row>
    <row r="23" spans="1:38" s="78" customFormat="1" ht="15">
      <c r="A23" s="207" t="s">
        <v>439</v>
      </c>
      <c r="B23" s="208" t="s">
        <v>440</v>
      </c>
      <c r="C23" s="205" t="s">
        <v>67</v>
      </c>
      <c r="D23" s="188"/>
      <c r="E23" s="149">
        <f>IF(ISBLANK(D23),"",VLOOKUP(D23,Moustique_50_m,2))</f>
      </c>
      <c r="F23" s="189"/>
      <c r="G23" s="190">
        <f>IF(ISBLANK(F23),"",VLOOKUP(F23,Moustique_50_haies,2))</f>
      </c>
      <c r="H23" s="191">
        <v>3490</v>
      </c>
      <c r="I23" s="113">
        <f>IF(ISBLANK(H23),"",VLOOKUP(H23,Moustique_600_marche,2))</f>
        <v>20</v>
      </c>
      <c r="J23" s="230">
        <v>410</v>
      </c>
      <c r="K23" s="149">
        <f>IF(ISBLANK(J23),"",VLOOKUP(J23,Moustique_Triple_saut,2))</f>
        <v>11</v>
      </c>
      <c r="L23" s="187"/>
      <c r="M23" s="149">
        <f>IF(ISBLANK(L23),"",VLOOKUP(L23,Moustique_MB,2))</f>
      </c>
      <c r="N23" s="187">
        <v>1381</v>
      </c>
      <c r="O23" s="166">
        <f>IF(ISBLANK(N23),"",VLOOKUP(N23,Moustique_Anneau,2))</f>
        <v>13</v>
      </c>
      <c r="P23" s="175">
        <f t="shared" si="0"/>
        <v>3</v>
      </c>
      <c r="Q23" s="176">
        <f t="shared" si="1"/>
        <v>44</v>
      </c>
      <c r="R23" s="232">
        <v>19</v>
      </c>
      <c r="S23" s="88"/>
      <c r="T23" s="111">
        <f t="shared" si="2"/>
      </c>
      <c r="U23" s="111">
        <f t="shared" si="3"/>
      </c>
      <c r="V23" s="111">
        <f t="shared" si="4"/>
      </c>
      <c r="W23" s="111">
        <f t="shared" si="5"/>
      </c>
      <c r="X23" s="111">
        <f t="shared" si="6"/>
      </c>
      <c r="Y23" s="111">
        <f t="shared" si="7"/>
      </c>
      <c r="Z23" s="111">
        <f t="shared" si="8"/>
      </c>
      <c r="AA23" s="111">
        <f t="shared" si="9"/>
      </c>
      <c r="AB23" s="111">
        <f t="shared" si="10"/>
      </c>
      <c r="AC23" s="111">
        <f t="shared" si="11"/>
        <v>44</v>
      </c>
      <c r="AD23" s="111">
        <f t="shared" si="12"/>
      </c>
      <c r="AE23" s="111">
        <f t="shared" si="13"/>
      </c>
      <c r="AF23" s="111">
        <f t="shared" si="14"/>
      </c>
      <c r="AG23" s="111">
        <f t="shared" si="15"/>
      </c>
      <c r="AH23" s="111">
        <f t="shared" si="16"/>
      </c>
      <c r="AI23" s="111">
        <f t="shared" si="17"/>
      </c>
      <c r="AJ23" s="111">
        <f t="shared" si="18"/>
      </c>
      <c r="AK23" s="111">
        <f t="shared" si="19"/>
      </c>
      <c r="AL23" s="112">
        <f t="shared" si="20"/>
      </c>
    </row>
    <row r="24" spans="1:38" s="78" customFormat="1" ht="15">
      <c r="A24" s="227" t="s">
        <v>359</v>
      </c>
      <c r="B24" s="226" t="s">
        <v>360</v>
      </c>
      <c r="C24" s="205" t="s">
        <v>44</v>
      </c>
      <c r="D24" s="290"/>
      <c r="E24" s="149">
        <f>IF(ISBLANK(D24),"",VLOOKUP(D24,Moustique_50_m,2))</f>
      </c>
      <c r="F24" s="292">
        <v>105</v>
      </c>
      <c r="G24" s="190">
        <f>IF(ISBLANK(F24),"",VLOOKUP(F24,Moustique_50_haies,2))</f>
        <v>16</v>
      </c>
      <c r="H24" s="295">
        <v>4130</v>
      </c>
      <c r="I24" s="113">
        <f>IF(ISBLANK(H24),"",VLOOKUP(H24,Moustique_600_marche,2))</f>
        <v>16</v>
      </c>
      <c r="J24" s="230">
        <v>425</v>
      </c>
      <c r="K24" s="149">
        <f>IF(ISBLANK(J24),"",VLOOKUP(J24,Moustique_Triple_saut,2))</f>
        <v>12</v>
      </c>
      <c r="L24" s="187"/>
      <c r="M24" s="149">
        <f>IF(ISBLANK(L24),"",VLOOKUP(L24,Moustique_MB,2))</f>
      </c>
      <c r="N24" s="297"/>
      <c r="O24" s="166">
        <f>IF(ISBLANK(N24),"",VLOOKUP(N24,Moustique_Anneau,2))</f>
      </c>
      <c r="P24" s="175">
        <f t="shared" si="0"/>
        <v>3</v>
      </c>
      <c r="Q24" s="176">
        <f t="shared" si="1"/>
        <v>44</v>
      </c>
      <c r="R24" s="232">
        <v>20</v>
      </c>
      <c r="S24" s="88"/>
      <c r="T24" s="111">
        <f t="shared" si="2"/>
      </c>
      <c r="U24" s="111">
        <f t="shared" si="3"/>
      </c>
      <c r="V24" s="111">
        <f t="shared" si="4"/>
      </c>
      <c r="W24" s="111">
        <f t="shared" si="5"/>
      </c>
      <c r="X24" s="111">
        <f t="shared" si="6"/>
      </c>
      <c r="Y24" s="111">
        <f t="shared" si="7"/>
      </c>
      <c r="Z24" s="111">
        <f t="shared" si="8"/>
      </c>
      <c r="AA24" s="111">
        <f t="shared" si="9"/>
      </c>
      <c r="AB24" s="111">
        <f t="shared" si="10"/>
      </c>
      <c r="AC24" s="111">
        <f t="shared" si="11"/>
      </c>
      <c r="AD24" s="111">
        <f t="shared" si="12"/>
      </c>
      <c r="AE24" s="111">
        <f t="shared" si="13"/>
      </c>
      <c r="AF24" s="111">
        <f t="shared" si="14"/>
      </c>
      <c r="AG24" s="111">
        <f t="shared" si="15"/>
      </c>
      <c r="AH24" s="111">
        <f t="shared" si="16"/>
        <v>44</v>
      </c>
      <c r="AI24" s="111">
        <f t="shared" si="17"/>
      </c>
      <c r="AJ24" s="111">
        <f t="shared" si="18"/>
      </c>
      <c r="AK24" s="111">
        <f t="shared" si="19"/>
      </c>
      <c r="AL24" s="112">
        <f t="shared" si="20"/>
      </c>
    </row>
    <row r="25" spans="1:38" s="78" customFormat="1" ht="15">
      <c r="A25" s="210" t="s">
        <v>346</v>
      </c>
      <c r="B25" s="201" t="s">
        <v>347</v>
      </c>
      <c r="C25" s="220" t="s">
        <v>69</v>
      </c>
      <c r="D25" s="188"/>
      <c r="E25" s="149">
        <f>IF(ISBLANK(D25),"",VLOOKUP(D25,Moustique_50_m,2))</f>
      </c>
      <c r="F25" s="189"/>
      <c r="G25" s="190">
        <f>IF(ISBLANK(F25),"",VLOOKUP(F25,Moustique_50_haies,2))</f>
      </c>
      <c r="H25" s="191">
        <v>3520</v>
      </c>
      <c r="I25" s="113">
        <f>IF(ISBLANK(H25),"",VLOOKUP(H25,Moustique_600_marche,2))</f>
        <v>19</v>
      </c>
      <c r="J25" s="230">
        <v>450</v>
      </c>
      <c r="K25" s="149">
        <f>IF(ISBLANK(J25),"",VLOOKUP(J25,Moustique_Triple_saut,2))</f>
        <v>13</v>
      </c>
      <c r="L25" s="187"/>
      <c r="M25" s="149">
        <f>IF(ISBLANK(L25),"",VLOOKUP(L25,Moustique_MB,2))</f>
      </c>
      <c r="N25" s="187">
        <v>1161</v>
      </c>
      <c r="O25" s="166">
        <f>IF(ISBLANK(N25),"",VLOOKUP(N25,Moustique_Anneau,2))</f>
        <v>11</v>
      </c>
      <c r="P25" s="175">
        <f t="shared" si="0"/>
        <v>3</v>
      </c>
      <c r="Q25" s="176">
        <f t="shared" si="1"/>
        <v>43</v>
      </c>
      <c r="R25" s="232">
        <v>21</v>
      </c>
      <c r="T25" s="111">
        <f t="shared" si="2"/>
      </c>
      <c r="U25" s="111">
        <f t="shared" si="3"/>
      </c>
      <c r="V25" s="111">
        <f t="shared" si="4"/>
      </c>
      <c r="W25" s="111">
        <f t="shared" si="5"/>
        <v>43</v>
      </c>
      <c r="X25" s="111">
        <f t="shared" si="6"/>
      </c>
      <c r="Y25" s="111">
        <f t="shared" si="7"/>
      </c>
      <c r="Z25" s="111">
        <f t="shared" si="8"/>
      </c>
      <c r="AA25" s="111">
        <f t="shared" si="9"/>
      </c>
      <c r="AB25" s="111">
        <f t="shared" si="10"/>
      </c>
      <c r="AC25" s="111">
        <f t="shared" si="11"/>
      </c>
      <c r="AD25" s="111">
        <f t="shared" si="12"/>
      </c>
      <c r="AE25" s="111">
        <f t="shared" si="13"/>
      </c>
      <c r="AF25" s="111">
        <f t="shared" si="14"/>
      </c>
      <c r="AG25" s="111">
        <f t="shared" si="15"/>
      </c>
      <c r="AH25" s="111">
        <f t="shared" si="16"/>
      </c>
      <c r="AI25" s="111">
        <f t="shared" si="17"/>
      </c>
      <c r="AJ25" s="111">
        <f t="shared" si="18"/>
      </c>
      <c r="AK25" s="111">
        <f t="shared" si="19"/>
      </c>
      <c r="AL25" s="112">
        <f t="shared" si="20"/>
      </c>
    </row>
    <row r="26" spans="1:38" s="78" customFormat="1" ht="15">
      <c r="A26" s="121" t="s">
        <v>665</v>
      </c>
      <c r="B26" s="116" t="s">
        <v>99</v>
      </c>
      <c r="C26" s="178" t="s">
        <v>43</v>
      </c>
      <c r="D26" s="188">
        <v>92</v>
      </c>
      <c r="E26" s="149">
        <f>IF(ISBLANK(D26),"",VLOOKUP(D26,Moustique_50_m,2))</f>
        <v>16</v>
      </c>
      <c r="F26" s="189"/>
      <c r="G26" s="190">
        <f>IF(ISBLANK(F26),"",VLOOKUP(F26,Moustique_50_haies,2))</f>
      </c>
      <c r="H26" s="191">
        <v>4020</v>
      </c>
      <c r="I26" s="113">
        <f>IF(ISBLANK(H26),"",VLOOKUP(H26,Moustique_600_marche,2))</f>
        <v>17</v>
      </c>
      <c r="J26" s="230"/>
      <c r="K26" s="149">
        <f>IF(ISBLANK(J26),"",VLOOKUP(J26,Moustique_Triple_saut,2))</f>
      </c>
      <c r="L26" s="187">
        <v>385</v>
      </c>
      <c r="M26" s="149">
        <f>IF(ISBLANK(L26),"",VLOOKUP(L26,Moustique_MB,2))</f>
        <v>10</v>
      </c>
      <c r="N26" s="187"/>
      <c r="O26" s="166">
        <f>IF(ISBLANK(N26),"",VLOOKUP(N26,Moustique_Anneau,2))</f>
      </c>
      <c r="P26" s="175">
        <f t="shared" si="0"/>
        <v>3</v>
      </c>
      <c r="Q26" s="176">
        <f t="shared" si="1"/>
        <v>43</v>
      </c>
      <c r="R26" s="232">
        <v>22</v>
      </c>
      <c r="T26" s="111">
        <f t="shared" si="2"/>
      </c>
      <c r="U26" s="111">
        <f t="shared" si="3"/>
      </c>
      <c r="V26" s="111">
        <f t="shared" si="4"/>
      </c>
      <c r="W26" s="111">
        <f t="shared" si="5"/>
      </c>
      <c r="X26" s="111">
        <f t="shared" si="6"/>
      </c>
      <c r="Y26" s="111">
        <f t="shared" si="7"/>
      </c>
      <c r="Z26" s="111">
        <f t="shared" si="8"/>
      </c>
      <c r="AA26" s="111">
        <f t="shared" si="9"/>
      </c>
      <c r="AB26" s="111">
        <f t="shared" si="10"/>
        <v>43</v>
      </c>
      <c r="AC26" s="111">
        <f t="shared" si="11"/>
      </c>
      <c r="AD26" s="111">
        <f t="shared" si="12"/>
      </c>
      <c r="AE26" s="111">
        <f t="shared" si="13"/>
      </c>
      <c r="AF26" s="111">
        <f t="shared" si="14"/>
      </c>
      <c r="AG26" s="111">
        <f t="shared" si="15"/>
      </c>
      <c r="AH26" s="111">
        <f t="shared" si="16"/>
      </c>
      <c r="AI26" s="111">
        <f t="shared" si="17"/>
      </c>
      <c r="AJ26" s="111">
        <f t="shared" si="18"/>
      </c>
      <c r="AK26" s="111">
        <f t="shared" si="19"/>
      </c>
      <c r="AL26" s="112">
        <f t="shared" si="20"/>
      </c>
    </row>
    <row r="27" spans="1:38" s="78" customFormat="1" ht="15">
      <c r="A27" s="210" t="s">
        <v>599</v>
      </c>
      <c r="B27" s="201" t="s">
        <v>660</v>
      </c>
      <c r="C27" s="220" t="s">
        <v>54</v>
      </c>
      <c r="D27" s="188">
        <v>93</v>
      </c>
      <c r="E27" s="149">
        <f>IF(ISBLANK(D27),"",VLOOKUP(D27,Moustique_50_m,2))</f>
        <v>16</v>
      </c>
      <c r="F27" s="189"/>
      <c r="G27" s="190">
        <f>IF(ISBLANK(F27),"",VLOOKUP(F27,Moustique_50_haies,2))</f>
      </c>
      <c r="H27" s="191">
        <v>4120</v>
      </c>
      <c r="I27" s="113">
        <f>IF(ISBLANK(H27),"",VLOOKUP(H27,Moustique_600_marche,2))</f>
        <v>16</v>
      </c>
      <c r="J27" s="230">
        <v>400</v>
      </c>
      <c r="K27" s="149">
        <f>IF(ISBLANK(J27),"",VLOOKUP(J27,Moustique_Triple_saut,2))</f>
        <v>11</v>
      </c>
      <c r="L27" s="187"/>
      <c r="M27" s="149">
        <f>IF(ISBLANK(L27),"",VLOOKUP(L27,Moustique_MB,2))</f>
      </c>
      <c r="N27" s="187"/>
      <c r="O27" s="166">
        <f>IF(ISBLANK(N27),"",VLOOKUP(N27,Moustique_Anneau,2))</f>
      </c>
      <c r="P27" s="175">
        <f t="shared" si="0"/>
        <v>3</v>
      </c>
      <c r="Q27" s="176">
        <f t="shared" si="1"/>
        <v>43</v>
      </c>
      <c r="R27" s="232">
        <v>23</v>
      </c>
      <c r="T27" s="111">
        <f t="shared" si="2"/>
      </c>
      <c r="U27" s="111">
        <f t="shared" si="3"/>
      </c>
      <c r="V27" s="111">
        <f t="shared" si="4"/>
      </c>
      <c r="W27" s="111">
        <f t="shared" si="5"/>
      </c>
      <c r="X27" s="111">
        <f t="shared" si="6"/>
      </c>
      <c r="Y27" s="111">
        <f t="shared" si="7"/>
      </c>
      <c r="Z27" s="111">
        <f t="shared" si="8"/>
      </c>
      <c r="AA27" s="111">
        <f t="shared" si="9"/>
      </c>
      <c r="AB27" s="111">
        <f t="shared" si="10"/>
      </c>
      <c r="AC27" s="111">
        <f t="shared" si="11"/>
      </c>
      <c r="AD27" s="111">
        <f t="shared" si="12"/>
      </c>
      <c r="AE27" s="111">
        <f t="shared" si="13"/>
      </c>
      <c r="AF27" s="111">
        <f t="shared" si="14"/>
        <v>43</v>
      </c>
      <c r="AG27" s="111">
        <f t="shared" si="15"/>
      </c>
      <c r="AH27" s="111">
        <f t="shared" si="16"/>
      </c>
      <c r="AI27" s="111">
        <f t="shared" si="17"/>
      </c>
      <c r="AJ27" s="111">
        <f t="shared" si="18"/>
      </c>
      <c r="AK27" s="111">
        <f t="shared" si="19"/>
      </c>
      <c r="AL27" s="112">
        <f t="shared" si="20"/>
      </c>
    </row>
    <row r="28" spans="1:38" s="78" customFormat="1" ht="15">
      <c r="A28" s="210" t="s">
        <v>437</v>
      </c>
      <c r="B28" s="201" t="s">
        <v>438</v>
      </c>
      <c r="C28" s="220" t="s">
        <v>67</v>
      </c>
      <c r="D28" s="188"/>
      <c r="E28" s="149">
        <f>IF(ISBLANK(D28),"",VLOOKUP(D28,Moustique_50_m,2))</f>
      </c>
      <c r="F28" s="189"/>
      <c r="G28" s="190">
        <f>IF(ISBLANK(F28),"",VLOOKUP(F28,Moustique_50_haies,2))</f>
      </c>
      <c r="H28" s="191">
        <v>4000</v>
      </c>
      <c r="I28" s="113">
        <f>IF(ISBLANK(H28),"",VLOOKUP(H28,Moustique_600_marche,2))</f>
        <v>18</v>
      </c>
      <c r="J28" s="230">
        <v>430</v>
      </c>
      <c r="K28" s="149">
        <f>IF(ISBLANK(J28),"",VLOOKUP(J28,Moustique_Triple_saut,2))</f>
        <v>12</v>
      </c>
      <c r="L28" s="187">
        <v>492</v>
      </c>
      <c r="M28" s="149">
        <f>IF(ISBLANK(L28),"",VLOOKUP(L28,Moustique_MB,2))</f>
        <v>13</v>
      </c>
      <c r="N28" s="187"/>
      <c r="O28" s="166">
        <f>IF(ISBLANK(N28),"",VLOOKUP(N28,Moustique_Anneau,2))</f>
      </c>
      <c r="P28" s="175">
        <f t="shared" si="0"/>
        <v>3</v>
      </c>
      <c r="Q28" s="176">
        <f t="shared" si="1"/>
        <v>43</v>
      </c>
      <c r="R28" s="232">
        <v>24</v>
      </c>
      <c r="T28" s="111">
        <f t="shared" si="2"/>
      </c>
      <c r="U28" s="111">
        <f t="shared" si="3"/>
      </c>
      <c r="V28" s="111">
        <f t="shared" si="4"/>
      </c>
      <c r="W28" s="111">
        <f t="shared" si="5"/>
      </c>
      <c r="X28" s="111">
        <f t="shared" si="6"/>
      </c>
      <c r="Y28" s="111">
        <f t="shared" si="7"/>
      </c>
      <c r="Z28" s="111">
        <f t="shared" si="8"/>
      </c>
      <c r="AA28" s="111">
        <f t="shared" si="9"/>
      </c>
      <c r="AB28" s="111">
        <f t="shared" si="10"/>
      </c>
      <c r="AC28" s="111">
        <f t="shared" si="11"/>
        <v>43</v>
      </c>
      <c r="AD28" s="111">
        <f t="shared" si="12"/>
      </c>
      <c r="AE28" s="111">
        <f t="shared" si="13"/>
      </c>
      <c r="AF28" s="111">
        <f t="shared" si="14"/>
      </c>
      <c r="AG28" s="111">
        <f t="shared" si="15"/>
      </c>
      <c r="AH28" s="111">
        <f t="shared" si="16"/>
      </c>
      <c r="AI28" s="111">
        <f t="shared" si="17"/>
      </c>
      <c r="AJ28" s="111">
        <f t="shared" si="18"/>
      </c>
      <c r="AK28" s="111">
        <f t="shared" si="19"/>
      </c>
      <c r="AL28" s="112">
        <f t="shared" si="20"/>
      </c>
    </row>
    <row r="29" spans="1:38" s="78" customFormat="1" ht="15">
      <c r="A29" s="206" t="s">
        <v>694</v>
      </c>
      <c r="B29" s="205" t="s">
        <v>695</v>
      </c>
      <c r="C29" s="220" t="s">
        <v>67</v>
      </c>
      <c r="D29" s="188"/>
      <c r="E29" s="149">
        <f>IF(ISBLANK(D29),"",VLOOKUP(D29,Moustique_50_m,2))</f>
      </c>
      <c r="F29" s="189"/>
      <c r="G29" s="190">
        <f>IF(ISBLANK(F29),"",VLOOKUP(F29,Moustique_50_haies,2))</f>
      </c>
      <c r="H29" s="191">
        <v>4190</v>
      </c>
      <c r="I29" s="113">
        <f>IF(ISBLANK(H29),"",VLOOKUP(H29,Moustique_600_marche,2))</f>
        <v>15</v>
      </c>
      <c r="J29" s="230">
        <v>445</v>
      </c>
      <c r="K29" s="149">
        <f>IF(ISBLANK(J29),"",VLOOKUP(J29,Moustique_Triple_saut,2))</f>
        <v>13</v>
      </c>
      <c r="L29" s="187"/>
      <c r="M29" s="149">
        <f>IF(ISBLANK(L29),"",VLOOKUP(L29,Moustique_MB,2))</f>
      </c>
      <c r="N29" s="187">
        <v>1520</v>
      </c>
      <c r="O29" s="166">
        <f>IF(ISBLANK(N29),"",VLOOKUP(N29,Moustique_Anneau,2))</f>
        <v>15</v>
      </c>
      <c r="P29" s="175">
        <f t="shared" si="0"/>
        <v>3</v>
      </c>
      <c r="Q29" s="176">
        <f t="shared" si="1"/>
        <v>43</v>
      </c>
      <c r="R29" s="232">
        <v>25</v>
      </c>
      <c r="T29" s="111">
        <f t="shared" si="2"/>
      </c>
      <c r="U29" s="111">
        <f t="shared" si="3"/>
      </c>
      <c r="V29" s="111">
        <f t="shared" si="4"/>
      </c>
      <c r="W29" s="111">
        <f t="shared" si="5"/>
      </c>
      <c r="X29" s="111">
        <f t="shared" si="6"/>
      </c>
      <c r="Y29" s="111">
        <f t="shared" si="7"/>
      </c>
      <c r="Z29" s="111">
        <f t="shared" si="8"/>
      </c>
      <c r="AA29" s="111">
        <f t="shared" si="9"/>
      </c>
      <c r="AB29" s="111">
        <f t="shared" si="10"/>
      </c>
      <c r="AC29" s="111">
        <f t="shared" si="11"/>
        <v>43</v>
      </c>
      <c r="AD29" s="111">
        <f t="shared" si="12"/>
      </c>
      <c r="AE29" s="111">
        <f t="shared" si="13"/>
      </c>
      <c r="AF29" s="111">
        <f t="shared" si="14"/>
      </c>
      <c r="AG29" s="111">
        <f t="shared" si="15"/>
      </c>
      <c r="AH29" s="111">
        <f t="shared" si="16"/>
      </c>
      <c r="AI29" s="111">
        <f t="shared" si="17"/>
      </c>
      <c r="AJ29" s="111">
        <f t="shared" si="18"/>
      </c>
      <c r="AK29" s="111">
        <f t="shared" si="19"/>
      </c>
      <c r="AL29" s="112">
        <f t="shared" si="20"/>
      </c>
    </row>
    <row r="30" spans="1:38" s="78" customFormat="1" ht="15">
      <c r="A30" s="227" t="s">
        <v>357</v>
      </c>
      <c r="B30" s="226" t="s">
        <v>358</v>
      </c>
      <c r="C30" s="220" t="s">
        <v>44</v>
      </c>
      <c r="D30" s="188">
        <v>94</v>
      </c>
      <c r="E30" s="149">
        <f>IF(ISBLANK(D30),"",VLOOKUP(D30,Moustique_50_m,2))</f>
        <v>15</v>
      </c>
      <c r="F30" s="189"/>
      <c r="G30" s="190">
        <f>IF(ISBLANK(F30),"",VLOOKUP(F30,Moustique_50_haies,2))</f>
      </c>
      <c r="H30" s="191">
        <v>4020</v>
      </c>
      <c r="I30" s="113">
        <f>IF(ISBLANK(H30),"",VLOOKUP(H30,Moustique_600_marche,2))</f>
        <v>17</v>
      </c>
      <c r="J30" s="230">
        <v>415</v>
      </c>
      <c r="K30" s="149">
        <f>IF(ISBLANK(J30),"",VLOOKUP(J30,Moustique_Triple_saut,2))</f>
        <v>11</v>
      </c>
      <c r="L30" s="187"/>
      <c r="M30" s="149">
        <f>IF(ISBLANK(L30),"",VLOOKUP(L30,Moustique_MB,2))</f>
      </c>
      <c r="N30" s="187"/>
      <c r="O30" s="166">
        <f>IF(ISBLANK(N30),"",VLOOKUP(N30,Moustique_Anneau,2))</f>
      </c>
      <c r="P30" s="175">
        <f t="shared" si="0"/>
        <v>3</v>
      </c>
      <c r="Q30" s="176">
        <f t="shared" si="1"/>
        <v>43</v>
      </c>
      <c r="R30" s="232">
        <v>26</v>
      </c>
      <c r="S30" s="88"/>
      <c r="T30" s="111">
        <f t="shared" si="2"/>
      </c>
      <c r="U30" s="111">
        <f t="shared" si="3"/>
      </c>
      <c r="V30" s="111">
        <f t="shared" si="4"/>
      </c>
      <c r="W30" s="111">
        <f t="shared" si="5"/>
      </c>
      <c r="X30" s="111">
        <f t="shared" si="6"/>
      </c>
      <c r="Y30" s="111">
        <f t="shared" si="7"/>
      </c>
      <c r="Z30" s="111">
        <f t="shared" si="8"/>
      </c>
      <c r="AA30" s="111">
        <f t="shared" si="9"/>
      </c>
      <c r="AB30" s="111">
        <f t="shared" si="10"/>
      </c>
      <c r="AC30" s="111">
        <f t="shared" si="11"/>
      </c>
      <c r="AD30" s="111">
        <f t="shared" si="12"/>
      </c>
      <c r="AE30" s="111">
        <f t="shared" si="13"/>
      </c>
      <c r="AF30" s="111">
        <f t="shared" si="14"/>
      </c>
      <c r="AG30" s="111">
        <f t="shared" si="15"/>
      </c>
      <c r="AH30" s="111">
        <f t="shared" si="16"/>
        <v>43</v>
      </c>
      <c r="AI30" s="111">
        <f t="shared" si="17"/>
      </c>
      <c r="AJ30" s="111">
        <f t="shared" si="18"/>
      </c>
      <c r="AK30" s="111">
        <f t="shared" si="19"/>
      </c>
      <c r="AL30" s="112">
        <f t="shared" si="20"/>
      </c>
    </row>
    <row r="31" spans="1:38" s="78" customFormat="1" ht="15">
      <c r="A31" s="227" t="s">
        <v>361</v>
      </c>
      <c r="B31" s="226" t="s">
        <v>362</v>
      </c>
      <c r="C31" s="220" t="s">
        <v>44</v>
      </c>
      <c r="D31" s="188"/>
      <c r="E31" s="149">
        <f>IF(ISBLANK(D31),"",VLOOKUP(D31,Moustique_50_m,2))</f>
      </c>
      <c r="F31" s="189">
        <v>101</v>
      </c>
      <c r="G31" s="190">
        <f>IF(ISBLANK(F31),"",VLOOKUP(F31,Moustique_50_haies,2))</f>
        <v>17</v>
      </c>
      <c r="H31" s="191">
        <v>4230</v>
      </c>
      <c r="I31" s="113">
        <f>IF(ISBLANK(H31),"",VLOOKUP(H31,Moustique_600_marche,2))</f>
        <v>15</v>
      </c>
      <c r="J31" s="230"/>
      <c r="K31" s="149">
        <f>IF(ISBLANK(J31),"",VLOOKUP(J31,Moustique_Triple_saut,2))</f>
      </c>
      <c r="L31" s="187"/>
      <c r="M31" s="149">
        <f>IF(ISBLANK(L31),"",VLOOKUP(L31,Moustique_MB,2))</f>
      </c>
      <c r="N31" s="187">
        <v>1153</v>
      </c>
      <c r="O31" s="166">
        <f>IF(ISBLANK(N31),"",VLOOKUP(N31,Moustique_Anneau,2))</f>
        <v>11</v>
      </c>
      <c r="P31" s="175">
        <f t="shared" si="0"/>
        <v>3</v>
      </c>
      <c r="Q31" s="176">
        <f t="shared" si="1"/>
        <v>43</v>
      </c>
      <c r="R31" s="232">
        <v>27</v>
      </c>
      <c r="T31" s="111">
        <f t="shared" si="2"/>
      </c>
      <c r="U31" s="111">
        <f t="shared" si="3"/>
      </c>
      <c r="V31" s="111">
        <f t="shared" si="4"/>
      </c>
      <c r="W31" s="111">
        <f t="shared" si="5"/>
      </c>
      <c r="X31" s="111">
        <f t="shared" si="6"/>
      </c>
      <c r="Y31" s="111">
        <f t="shared" si="7"/>
      </c>
      <c r="Z31" s="111">
        <f t="shared" si="8"/>
      </c>
      <c r="AA31" s="111">
        <f t="shared" si="9"/>
      </c>
      <c r="AB31" s="111">
        <f t="shared" si="10"/>
      </c>
      <c r="AC31" s="111">
        <f t="shared" si="11"/>
      </c>
      <c r="AD31" s="111">
        <f t="shared" si="12"/>
      </c>
      <c r="AE31" s="111">
        <f t="shared" si="13"/>
      </c>
      <c r="AF31" s="111">
        <f t="shared" si="14"/>
      </c>
      <c r="AG31" s="111">
        <f t="shared" si="15"/>
      </c>
      <c r="AH31" s="111">
        <f t="shared" si="16"/>
        <v>43</v>
      </c>
      <c r="AI31" s="111">
        <f t="shared" si="17"/>
      </c>
      <c r="AJ31" s="111">
        <f t="shared" si="18"/>
      </c>
      <c r="AK31" s="111">
        <f t="shared" si="19"/>
      </c>
      <c r="AL31" s="112">
        <f t="shared" si="20"/>
      </c>
    </row>
    <row r="32" spans="1:38" s="78" customFormat="1" ht="15">
      <c r="A32" s="130" t="s">
        <v>497</v>
      </c>
      <c r="B32" s="115" t="s">
        <v>498</v>
      </c>
      <c r="C32" s="182" t="s">
        <v>42</v>
      </c>
      <c r="D32" s="188">
        <v>89</v>
      </c>
      <c r="E32" s="149">
        <f>IF(ISBLANK(D32),"",VLOOKUP(D32,Moustique_50_m,2))</f>
        <v>17</v>
      </c>
      <c r="F32" s="189"/>
      <c r="G32" s="190">
        <f>IF(ISBLANK(F32),"",VLOOKUP(F32,Moustique_50_haies,2))</f>
      </c>
      <c r="H32" s="191"/>
      <c r="I32" s="113">
        <f>IF(ISBLANK(H32),"",VLOOKUP(H32,Moustique_600_marche,2))</f>
      </c>
      <c r="J32" s="230"/>
      <c r="K32" s="149">
        <f>IF(ISBLANK(J32),"",VLOOKUP(J32,Moustique_Triple_saut,2))</f>
      </c>
      <c r="L32" s="187">
        <v>436</v>
      </c>
      <c r="M32" s="149">
        <f>IF(ISBLANK(L32),"",VLOOKUP(L32,Moustique_MB,2))</f>
        <v>11</v>
      </c>
      <c r="N32" s="187">
        <v>1590</v>
      </c>
      <c r="O32" s="166">
        <f>IF(ISBLANK(N32),"",VLOOKUP(N32,Moustique_Anneau,2))</f>
        <v>15</v>
      </c>
      <c r="P32" s="175">
        <f t="shared" si="0"/>
        <v>3</v>
      </c>
      <c r="Q32" s="176">
        <f t="shared" si="1"/>
        <v>43</v>
      </c>
      <c r="R32" s="232">
        <v>28</v>
      </c>
      <c r="S32" s="95"/>
      <c r="T32" s="111">
        <f t="shared" si="2"/>
      </c>
      <c r="U32" s="111">
        <f t="shared" si="3"/>
      </c>
      <c r="V32" s="111">
        <f t="shared" si="4"/>
      </c>
      <c r="W32" s="111">
        <f t="shared" si="5"/>
      </c>
      <c r="X32" s="111">
        <f t="shared" si="6"/>
      </c>
      <c r="Y32" s="111">
        <f t="shared" si="7"/>
      </c>
      <c r="Z32" s="111">
        <f t="shared" si="8"/>
      </c>
      <c r="AA32" s="111">
        <f t="shared" si="9"/>
      </c>
      <c r="AB32" s="111">
        <f t="shared" si="10"/>
      </c>
      <c r="AC32" s="111">
        <f t="shared" si="11"/>
      </c>
      <c r="AD32" s="111">
        <f t="shared" si="12"/>
      </c>
      <c r="AE32" s="111">
        <f t="shared" si="13"/>
      </c>
      <c r="AF32" s="111">
        <f t="shared" si="14"/>
      </c>
      <c r="AG32" s="111">
        <f t="shared" si="15"/>
      </c>
      <c r="AH32" s="111">
        <f t="shared" si="16"/>
      </c>
      <c r="AI32" s="111">
        <f t="shared" si="17"/>
      </c>
      <c r="AJ32" s="111">
        <f t="shared" si="18"/>
        <v>43</v>
      </c>
      <c r="AK32" s="111">
        <f t="shared" si="19"/>
      </c>
      <c r="AL32" s="112">
        <f t="shared" si="20"/>
      </c>
    </row>
    <row r="33" spans="1:38" s="78" customFormat="1" ht="15">
      <c r="A33" s="130" t="s">
        <v>391</v>
      </c>
      <c r="B33" s="115" t="s">
        <v>141</v>
      </c>
      <c r="C33" s="182" t="s">
        <v>42</v>
      </c>
      <c r="D33" s="290">
        <v>94</v>
      </c>
      <c r="E33" s="149">
        <f>IF(ISBLANK(D33),"",VLOOKUP(D33,Moustique_50_m,2))</f>
        <v>15</v>
      </c>
      <c r="F33" s="292">
        <v>109</v>
      </c>
      <c r="G33" s="190">
        <f>IF(ISBLANK(F33),"",VLOOKUP(F33,Moustique_50_haies,2))</f>
        <v>14</v>
      </c>
      <c r="H33" s="295"/>
      <c r="I33" s="113">
        <f>IF(ISBLANK(H33),"",VLOOKUP(H33,Moustique_600_marche,2))</f>
      </c>
      <c r="J33" s="230">
        <v>475</v>
      </c>
      <c r="K33" s="149">
        <f>IF(ISBLANK(J33),"",VLOOKUP(J33,Moustique_Triple_saut,2))</f>
        <v>14</v>
      </c>
      <c r="L33" s="187"/>
      <c r="M33" s="149"/>
      <c r="N33" s="297"/>
      <c r="O33" s="166">
        <f>IF(ISBLANK(N33),"",VLOOKUP(N33,Moustique_Anneau,2))</f>
      </c>
      <c r="P33" s="175">
        <f t="shared" si="0"/>
        <v>3</v>
      </c>
      <c r="Q33" s="176">
        <f t="shared" si="1"/>
        <v>43</v>
      </c>
      <c r="R33" s="232">
        <v>29</v>
      </c>
      <c r="S33" s="95"/>
      <c r="T33" s="111">
        <f t="shared" si="2"/>
      </c>
      <c r="U33" s="111">
        <f t="shared" si="3"/>
      </c>
      <c r="V33" s="111">
        <f t="shared" si="4"/>
      </c>
      <c r="W33" s="111">
        <f t="shared" si="5"/>
      </c>
      <c r="X33" s="111">
        <f t="shared" si="6"/>
      </c>
      <c r="Y33" s="111">
        <f t="shared" si="7"/>
      </c>
      <c r="Z33" s="111">
        <f t="shared" si="8"/>
      </c>
      <c r="AA33" s="111">
        <f t="shared" si="9"/>
      </c>
      <c r="AB33" s="111">
        <f t="shared" si="10"/>
      </c>
      <c r="AC33" s="111">
        <f t="shared" si="11"/>
      </c>
      <c r="AD33" s="111">
        <f t="shared" si="12"/>
      </c>
      <c r="AE33" s="111">
        <f t="shared" si="13"/>
      </c>
      <c r="AF33" s="111">
        <f t="shared" si="14"/>
      </c>
      <c r="AG33" s="111">
        <f t="shared" si="15"/>
      </c>
      <c r="AH33" s="111">
        <f t="shared" si="16"/>
      </c>
      <c r="AI33" s="111">
        <f t="shared" si="17"/>
      </c>
      <c r="AJ33" s="111">
        <f t="shared" si="18"/>
        <v>43</v>
      </c>
      <c r="AK33" s="111">
        <f t="shared" si="19"/>
      </c>
      <c r="AL33" s="112">
        <f t="shared" si="20"/>
      </c>
    </row>
    <row r="34" spans="1:38" s="78" customFormat="1" ht="15">
      <c r="A34" s="210" t="s">
        <v>344</v>
      </c>
      <c r="B34" s="201" t="s">
        <v>345</v>
      </c>
      <c r="C34" s="220" t="s">
        <v>69</v>
      </c>
      <c r="D34" s="290"/>
      <c r="E34" s="149">
        <f>IF(ISBLANK(D34),"",VLOOKUP(D34,Moustique_50_m,2))</f>
      </c>
      <c r="F34" s="292"/>
      <c r="G34" s="190">
        <f>IF(ISBLANK(F34),"",VLOOKUP(F34,Moustique_50_haies,2))</f>
      </c>
      <c r="H34" s="295">
        <v>4150</v>
      </c>
      <c r="I34" s="113">
        <f>IF(ISBLANK(H34),"",VLOOKUP(H34,Moustique_600_marche,2))</f>
        <v>16</v>
      </c>
      <c r="J34" s="230">
        <v>475</v>
      </c>
      <c r="K34" s="149">
        <f>IF(ISBLANK(J34),"",VLOOKUP(J34,Moustique_Triple_saut,2))</f>
        <v>14</v>
      </c>
      <c r="L34" s="187"/>
      <c r="M34" s="149">
        <f>IF(ISBLANK(L34),"",VLOOKUP(L34,Moustique_MB,2))</f>
      </c>
      <c r="N34" s="297">
        <v>1220</v>
      </c>
      <c r="O34" s="166">
        <f>IF(ISBLANK(N34),"",VLOOKUP(N34,Moustique_Anneau,2))</f>
        <v>12</v>
      </c>
      <c r="P34" s="175">
        <f t="shared" si="0"/>
        <v>3</v>
      </c>
      <c r="Q34" s="176">
        <f t="shared" si="1"/>
        <v>42</v>
      </c>
      <c r="R34" s="232">
        <v>30</v>
      </c>
      <c r="T34" s="111">
        <f t="shared" si="2"/>
      </c>
      <c r="U34" s="111">
        <f t="shared" si="3"/>
      </c>
      <c r="V34" s="111">
        <f t="shared" si="4"/>
      </c>
      <c r="W34" s="111">
        <f t="shared" si="5"/>
        <v>42</v>
      </c>
      <c r="X34" s="111">
        <f t="shared" si="6"/>
      </c>
      <c r="Y34" s="111">
        <f t="shared" si="7"/>
      </c>
      <c r="Z34" s="111">
        <f t="shared" si="8"/>
      </c>
      <c r="AA34" s="111">
        <f t="shared" si="9"/>
      </c>
      <c r="AB34" s="111">
        <f t="shared" si="10"/>
      </c>
      <c r="AC34" s="111">
        <f t="shared" si="11"/>
      </c>
      <c r="AD34" s="111">
        <f t="shared" si="12"/>
      </c>
      <c r="AE34" s="111">
        <f t="shared" si="13"/>
      </c>
      <c r="AF34" s="111">
        <f t="shared" si="14"/>
      </c>
      <c r="AG34" s="111">
        <f t="shared" si="15"/>
      </c>
      <c r="AH34" s="111">
        <f t="shared" si="16"/>
      </c>
      <c r="AI34" s="111">
        <f t="shared" si="17"/>
      </c>
      <c r="AJ34" s="111">
        <f t="shared" si="18"/>
      </c>
      <c r="AK34" s="111">
        <f t="shared" si="19"/>
      </c>
      <c r="AL34" s="112">
        <f t="shared" si="20"/>
      </c>
    </row>
    <row r="35" spans="1:38" s="78" customFormat="1" ht="15">
      <c r="A35" s="210" t="s">
        <v>436</v>
      </c>
      <c r="B35" s="201" t="s">
        <v>75</v>
      </c>
      <c r="C35" s="220" t="s">
        <v>70</v>
      </c>
      <c r="D35" s="188">
        <v>97</v>
      </c>
      <c r="E35" s="149">
        <f>IF(ISBLANK(D35),"",VLOOKUP(D35,Moustique_50_m,2))</f>
        <v>14</v>
      </c>
      <c r="F35" s="189"/>
      <c r="G35" s="190">
        <f>IF(ISBLANK(F35),"",VLOOKUP(F35,Moustique_50_haies,2))</f>
      </c>
      <c r="H35" s="191">
        <v>4190</v>
      </c>
      <c r="I35" s="113">
        <f>IF(ISBLANK(H35),"",VLOOKUP(H35,Moustique_600_marche,2))</f>
        <v>15</v>
      </c>
      <c r="J35" s="230">
        <v>445</v>
      </c>
      <c r="K35" s="149">
        <f>IF(ISBLANK(J35),"",VLOOKUP(J35,Moustique_Triple_saut,2))</f>
        <v>13</v>
      </c>
      <c r="L35" s="187"/>
      <c r="M35" s="149">
        <f>IF(ISBLANK(L35),"",VLOOKUP(L35,Moustique_MB,2))</f>
      </c>
      <c r="N35" s="187"/>
      <c r="O35" s="166">
        <f>IF(ISBLANK(N35),"",VLOOKUP(N35,Moustique_Anneau,2))</f>
      </c>
      <c r="P35" s="175">
        <f t="shared" si="0"/>
        <v>3</v>
      </c>
      <c r="Q35" s="176">
        <f t="shared" si="1"/>
        <v>42</v>
      </c>
      <c r="R35" s="232">
        <v>31</v>
      </c>
      <c r="T35" s="111">
        <f t="shared" si="2"/>
      </c>
      <c r="U35" s="111">
        <f t="shared" si="3"/>
      </c>
      <c r="V35" s="111">
        <f t="shared" si="4"/>
      </c>
      <c r="W35" s="111">
        <f t="shared" si="5"/>
      </c>
      <c r="X35" s="111">
        <f t="shared" si="6"/>
      </c>
      <c r="Y35" s="111">
        <f t="shared" si="7"/>
      </c>
      <c r="Z35" s="111">
        <f t="shared" si="8"/>
      </c>
      <c r="AA35" s="111">
        <f t="shared" si="9"/>
      </c>
      <c r="AB35" s="111">
        <f t="shared" si="10"/>
      </c>
      <c r="AC35" s="111">
        <f t="shared" si="11"/>
      </c>
      <c r="AD35" s="111">
        <f t="shared" si="12"/>
        <v>42</v>
      </c>
      <c r="AE35" s="111">
        <f t="shared" si="13"/>
      </c>
      <c r="AF35" s="111">
        <f t="shared" si="14"/>
      </c>
      <c r="AG35" s="111">
        <f t="shared" si="15"/>
      </c>
      <c r="AH35" s="111">
        <f t="shared" si="16"/>
      </c>
      <c r="AI35" s="111">
        <f t="shared" si="17"/>
      </c>
      <c r="AJ35" s="111">
        <f t="shared" si="18"/>
      </c>
      <c r="AK35" s="111">
        <f t="shared" si="19"/>
      </c>
      <c r="AL35" s="112">
        <f t="shared" si="20"/>
      </c>
    </row>
    <row r="36" spans="1:38" s="78" customFormat="1" ht="15">
      <c r="A36" s="210" t="s">
        <v>668</v>
      </c>
      <c r="B36" s="201" t="s">
        <v>331</v>
      </c>
      <c r="C36" s="220" t="s">
        <v>58</v>
      </c>
      <c r="D36" s="188"/>
      <c r="E36" s="149">
        <f>IF(ISBLANK(D36),"",VLOOKUP(D36,Moustique_50_m,2))</f>
      </c>
      <c r="F36" s="189">
        <v>112</v>
      </c>
      <c r="G36" s="190">
        <f>IF(ISBLANK(F36),"",VLOOKUP(F36,Moustique_50_haies,2))</f>
        <v>13</v>
      </c>
      <c r="H36" s="191">
        <v>4190</v>
      </c>
      <c r="I36" s="113">
        <f>IF(ISBLANK(H36),"",VLOOKUP(H36,Moustique_600_marche,2))</f>
        <v>15</v>
      </c>
      <c r="J36" s="230"/>
      <c r="K36" s="149">
        <f>IF(ISBLANK(J36),"",VLOOKUP(J36,Moustique_Triple_saut,2))</f>
      </c>
      <c r="L36" s="187"/>
      <c r="M36" s="149">
        <f>IF(ISBLANK(L36),"",VLOOKUP(L36,Moustique_MB,2))</f>
      </c>
      <c r="N36" s="187">
        <v>1435</v>
      </c>
      <c r="O36" s="166">
        <f>IF(ISBLANK(N36),"",VLOOKUP(N36,Moustique_Anneau,2))</f>
        <v>14</v>
      </c>
      <c r="P36" s="175">
        <f t="shared" si="0"/>
        <v>3</v>
      </c>
      <c r="Q36" s="176">
        <f t="shared" si="1"/>
        <v>42</v>
      </c>
      <c r="R36" s="232">
        <v>32</v>
      </c>
      <c r="T36" s="111">
        <f t="shared" si="2"/>
      </c>
      <c r="U36" s="111">
        <f t="shared" si="3"/>
      </c>
      <c r="V36" s="111">
        <f t="shared" si="4"/>
      </c>
      <c r="W36" s="111">
        <f t="shared" si="5"/>
      </c>
      <c r="X36" s="111">
        <f t="shared" si="6"/>
      </c>
      <c r="Y36" s="111">
        <f t="shared" si="7"/>
      </c>
      <c r="Z36" s="111">
        <f t="shared" si="8"/>
      </c>
      <c r="AA36" s="111">
        <f t="shared" si="9"/>
      </c>
      <c r="AB36" s="111">
        <f t="shared" si="10"/>
      </c>
      <c r="AC36" s="111">
        <f t="shared" si="11"/>
      </c>
      <c r="AD36" s="111">
        <f t="shared" si="12"/>
      </c>
      <c r="AE36" s="111">
        <f t="shared" si="13"/>
        <v>42</v>
      </c>
      <c r="AF36" s="111">
        <f t="shared" si="14"/>
      </c>
      <c r="AG36" s="111">
        <f t="shared" si="15"/>
      </c>
      <c r="AH36" s="111">
        <f t="shared" si="16"/>
      </c>
      <c r="AI36" s="111">
        <f t="shared" si="17"/>
      </c>
      <c r="AJ36" s="111">
        <f t="shared" si="18"/>
      </c>
      <c r="AK36" s="111">
        <f t="shared" si="19"/>
      </c>
      <c r="AL36" s="112">
        <f t="shared" si="20"/>
      </c>
    </row>
    <row r="37" spans="1:38" s="78" customFormat="1" ht="15">
      <c r="A37" s="207" t="s">
        <v>701</v>
      </c>
      <c r="B37" s="208" t="s">
        <v>702</v>
      </c>
      <c r="C37" s="220" t="s">
        <v>67</v>
      </c>
      <c r="D37" s="188">
        <v>93</v>
      </c>
      <c r="E37" s="149">
        <f>IF(ISBLANK(D37),"",VLOOKUP(D37,Moustique_50_m,2))</f>
        <v>16</v>
      </c>
      <c r="F37" s="189">
        <v>107</v>
      </c>
      <c r="G37" s="190">
        <f>IF(ISBLANK(F37),"",VLOOKUP(F37,Moustique_50_haies,2))</f>
        <v>14</v>
      </c>
      <c r="H37" s="191"/>
      <c r="I37" s="113">
        <f>IF(ISBLANK(H37),"",VLOOKUP(H37,Moustique_600_marche,2))</f>
      </c>
      <c r="J37" s="230"/>
      <c r="K37" s="149">
        <f>IF(ISBLANK(J37),"",VLOOKUP(J37,Moustique_Triple_saut,2))</f>
      </c>
      <c r="L37" s="187"/>
      <c r="M37" s="149">
        <f>IF(ISBLANK(L37),"",VLOOKUP(L37,Moustique_MB,2))</f>
      </c>
      <c r="N37" s="187">
        <v>1227</v>
      </c>
      <c r="O37" s="166">
        <f>IF(ISBLANK(N37),"",VLOOKUP(N37,Moustique_Anneau,2))</f>
        <v>12</v>
      </c>
      <c r="P37" s="175">
        <f aca="true" t="shared" si="21" ref="P37:P68">IF(ISBLANK(C37),"",COUNTA(D37,F37,H37,J37,L37,N37))</f>
        <v>3</v>
      </c>
      <c r="Q37" s="176">
        <f aca="true" t="shared" si="22" ref="Q37:Q68">SUM(O37,M37,K37,I37,G37,E37)</f>
        <v>42</v>
      </c>
      <c r="R37" s="232">
        <v>33</v>
      </c>
      <c r="S37" s="88"/>
      <c r="T37" s="111">
        <f aca="true" t="shared" si="23" ref="T37:T68">IF($T$3&lt;&gt;(C37),"",Q37)</f>
      </c>
      <c r="U37" s="111">
        <f aca="true" t="shared" si="24" ref="U37:U68">IF($U$3&lt;&gt;(C37),"",Q37)</f>
      </c>
      <c r="V37" s="111">
        <f aca="true" t="shared" si="25" ref="V37:V68">IF($V$3&lt;&gt;(C37),"",Q37)</f>
      </c>
      <c r="W37" s="111">
        <f aca="true" t="shared" si="26" ref="W37:W68">IF($W$3&lt;&gt;(C37),"",Q37)</f>
      </c>
      <c r="X37" s="111">
        <f aca="true" t="shared" si="27" ref="X37:X68">IF($X$3&lt;&gt;(C37),"",Q37)</f>
      </c>
      <c r="Y37" s="111">
        <f aca="true" t="shared" si="28" ref="Y37:Y68">IF($Y$3&lt;&gt;(C37),"",Q37)</f>
      </c>
      <c r="Z37" s="111">
        <f aca="true" t="shared" si="29" ref="Z37:Z68">IF($Z$3&lt;&gt;(C37),"",Q37)</f>
      </c>
      <c r="AA37" s="111">
        <f aca="true" t="shared" si="30" ref="AA37:AA68">IF($AA$3&lt;&gt;(C37),"",Q37)</f>
      </c>
      <c r="AB37" s="111">
        <f aca="true" t="shared" si="31" ref="AB37:AB68">IF($AB$3&lt;&gt;(C37),"",Q37)</f>
      </c>
      <c r="AC37" s="111">
        <f aca="true" t="shared" si="32" ref="AC37:AC68">IF($AC$3&lt;&gt;(C37),"",Q37)</f>
        <v>42</v>
      </c>
      <c r="AD37" s="111">
        <f aca="true" t="shared" si="33" ref="AD37:AD68">IF($AD$3&lt;&gt;(C37),"",Q37)</f>
      </c>
      <c r="AE37" s="111">
        <f aca="true" t="shared" si="34" ref="AE37:AE68">IF($AE$3&lt;&gt;(C37),"",Q37)</f>
      </c>
      <c r="AF37" s="111">
        <f aca="true" t="shared" si="35" ref="AF37:AF68">IF($AF$3&lt;&gt;(C37),"",Q37)</f>
      </c>
      <c r="AG37" s="111">
        <f aca="true" t="shared" si="36" ref="AG37:AG68">IF($AG$3&lt;&gt;(C37),"",Q37)</f>
      </c>
      <c r="AH37" s="111">
        <f aca="true" t="shared" si="37" ref="AH37:AH68">IF($AH$3&lt;&gt;(C37),"",Q37)</f>
      </c>
      <c r="AI37" s="111">
        <f aca="true" t="shared" si="38" ref="AI37:AI68">IF($AI$3&lt;&gt;(C37),"",Q37)</f>
      </c>
      <c r="AJ37" s="111">
        <f aca="true" t="shared" si="39" ref="AJ37:AJ68">IF($AJ$3&lt;&gt;(C37),"",Q37)</f>
      </c>
      <c r="AK37" s="111">
        <f aca="true" t="shared" si="40" ref="AK37:AK68">IF($AK$3&lt;&gt;(C37),"",Q37)</f>
      </c>
      <c r="AL37" s="112">
        <f aca="true" t="shared" si="41" ref="AL37:AL68">IF($AL$3&lt;&gt;(C37),"",Q37)</f>
      </c>
    </row>
    <row r="38" spans="1:38" s="78" customFormat="1" ht="15">
      <c r="A38" s="118" t="s">
        <v>664</v>
      </c>
      <c r="B38" s="117" t="s">
        <v>541</v>
      </c>
      <c r="C38" s="178" t="s">
        <v>43</v>
      </c>
      <c r="D38" s="188">
        <v>92</v>
      </c>
      <c r="E38" s="149">
        <f>IF(ISBLANK(D38),"",VLOOKUP(D38,Moustique_50_m,2))</f>
        <v>16</v>
      </c>
      <c r="F38" s="189"/>
      <c r="G38" s="190">
        <f>IF(ISBLANK(F38),"",VLOOKUP(F38,Moustique_50_haies,2))</f>
      </c>
      <c r="H38" s="191">
        <v>4250</v>
      </c>
      <c r="I38" s="113">
        <f>IF(ISBLANK(H38),"",VLOOKUP(H38,Moustique_600_marche,2))</f>
        <v>14</v>
      </c>
      <c r="J38" s="230"/>
      <c r="K38" s="149">
        <f>IF(ISBLANK(J38),"",VLOOKUP(J38,Moustique_Triple_saut,2))</f>
      </c>
      <c r="L38" s="187">
        <v>439</v>
      </c>
      <c r="M38" s="149">
        <f>IF(ISBLANK(L38),"",VLOOKUP(L38,Moustique_MB,2))</f>
        <v>11</v>
      </c>
      <c r="N38" s="187"/>
      <c r="O38" s="166">
        <f>IF(ISBLANK(N38),"",VLOOKUP(N38,Moustique_Anneau,2))</f>
      </c>
      <c r="P38" s="175">
        <f t="shared" si="21"/>
        <v>3</v>
      </c>
      <c r="Q38" s="176">
        <f t="shared" si="22"/>
        <v>41</v>
      </c>
      <c r="R38" s="232">
        <v>34</v>
      </c>
      <c r="T38" s="111">
        <f t="shared" si="23"/>
      </c>
      <c r="U38" s="111">
        <f t="shared" si="24"/>
      </c>
      <c r="V38" s="111">
        <f t="shared" si="25"/>
      </c>
      <c r="W38" s="111">
        <f t="shared" si="26"/>
      </c>
      <c r="X38" s="111">
        <f t="shared" si="27"/>
      </c>
      <c r="Y38" s="111">
        <f t="shared" si="28"/>
      </c>
      <c r="Z38" s="111">
        <f t="shared" si="29"/>
      </c>
      <c r="AA38" s="111">
        <f t="shared" si="30"/>
      </c>
      <c r="AB38" s="111">
        <f t="shared" si="31"/>
        <v>41</v>
      </c>
      <c r="AC38" s="111">
        <f t="shared" si="32"/>
      </c>
      <c r="AD38" s="111">
        <f t="shared" si="33"/>
      </c>
      <c r="AE38" s="111">
        <f t="shared" si="34"/>
      </c>
      <c r="AF38" s="111">
        <f t="shared" si="35"/>
      </c>
      <c r="AG38" s="111">
        <f t="shared" si="36"/>
      </c>
      <c r="AH38" s="111">
        <f t="shared" si="37"/>
      </c>
      <c r="AI38" s="111">
        <f t="shared" si="38"/>
      </c>
      <c r="AJ38" s="111">
        <f t="shared" si="39"/>
      </c>
      <c r="AK38" s="111">
        <f t="shared" si="40"/>
      </c>
      <c r="AL38" s="112">
        <f t="shared" si="41"/>
      </c>
    </row>
    <row r="39" spans="1:38" s="78" customFormat="1" ht="15">
      <c r="A39" s="210" t="s">
        <v>677</v>
      </c>
      <c r="B39" s="201" t="s">
        <v>685</v>
      </c>
      <c r="C39" s="220" t="s">
        <v>241</v>
      </c>
      <c r="D39" s="188">
        <v>99</v>
      </c>
      <c r="E39" s="149">
        <f>IF(ISBLANK(D39),"",VLOOKUP(D39,Moustique_50_m,2))</f>
        <v>14</v>
      </c>
      <c r="F39" s="189">
        <v>105</v>
      </c>
      <c r="G39" s="190">
        <f>IF(ISBLANK(F39),"",VLOOKUP(F39,Moustique_50_haies,2))</f>
        <v>16</v>
      </c>
      <c r="H39" s="191"/>
      <c r="I39" s="113">
        <f>IF(ISBLANK(H39),"",VLOOKUP(H39,Moustique_600_marche,2))</f>
      </c>
      <c r="J39" s="230">
        <v>405</v>
      </c>
      <c r="K39" s="149">
        <f>IF(ISBLANK(J39),"",VLOOKUP(J39,Moustique_Triple_saut,2))</f>
        <v>11</v>
      </c>
      <c r="L39" s="187"/>
      <c r="M39" s="149">
        <f>IF(ISBLANK(L39),"",VLOOKUP(L39,Moustique_MB,2))</f>
      </c>
      <c r="N39" s="187"/>
      <c r="O39" s="166">
        <f>IF(ISBLANK(N39),"",VLOOKUP(N39,Moustique_Anneau,2))</f>
      </c>
      <c r="P39" s="175">
        <f t="shared" si="21"/>
        <v>3</v>
      </c>
      <c r="Q39" s="176">
        <f t="shared" si="22"/>
        <v>41</v>
      </c>
      <c r="R39" s="232">
        <v>35</v>
      </c>
      <c r="T39" s="111">
        <f t="shared" si="23"/>
      </c>
      <c r="U39" s="111">
        <f t="shared" si="24"/>
      </c>
      <c r="V39" s="111">
        <f t="shared" si="25"/>
        <v>41</v>
      </c>
      <c r="W39" s="111">
        <f t="shared" si="26"/>
      </c>
      <c r="X39" s="111">
        <f t="shared" si="27"/>
      </c>
      <c r="Y39" s="111">
        <f t="shared" si="28"/>
      </c>
      <c r="Z39" s="111">
        <f t="shared" si="29"/>
      </c>
      <c r="AA39" s="111">
        <f t="shared" si="30"/>
      </c>
      <c r="AB39" s="111">
        <f t="shared" si="31"/>
      </c>
      <c r="AC39" s="111">
        <f t="shared" si="32"/>
      </c>
      <c r="AD39" s="111">
        <f t="shared" si="33"/>
      </c>
      <c r="AE39" s="111">
        <f t="shared" si="34"/>
      </c>
      <c r="AF39" s="111">
        <f t="shared" si="35"/>
      </c>
      <c r="AG39" s="111">
        <f t="shared" si="36"/>
      </c>
      <c r="AH39" s="111">
        <f t="shared" si="37"/>
      </c>
      <c r="AI39" s="111">
        <f t="shared" si="38"/>
      </c>
      <c r="AJ39" s="111">
        <f t="shared" si="39"/>
      </c>
      <c r="AK39" s="111">
        <f t="shared" si="40"/>
      </c>
      <c r="AL39" s="112">
        <f t="shared" si="41"/>
      </c>
    </row>
    <row r="40" spans="1:38" s="78" customFormat="1" ht="15">
      <c r="A40" s="227" t="s">
        <v>519</v>
      </c>
      <c r="B40" s="226" t="s">
        <v>520</v>
      </c>
      <c r="C40" s="220" t="s">
        <v>44</v>
      </c>
      <c r="D40" s="188">
        <v>97</v>
      </c>
      <c r="E40" s="149">
        <f>IF(ISBLANK(D40),"",VLOOKUP(D40,Moustique_50_m,2))</f>
        <v>14</v>
      </c>
      <c r="F40" s="189"/>
      <c r="G40" s="190">
        <f>IF(ISBLANK(F40),"",VLOOKUP(F40,Moustique_50_haies,2))</f>
      </c>
      <c r="H40" s="191">
        <v>4230</v>
      </c>
      <c r="I40" s="113">
        <f>IF(ISBLANK(H40),"",VLOOKUP(H40,Moustique_600_marche,2))</f>
        <v>15</v>
      </c>
      <c r="J40" s="230">
        <v>415</v>
      </c>
      <c r="K40" s="149">
        <f>IF(ISBLANK(J40),"",VLOOKUP(J40,Moustique_Triple_saut,2))</f>
        <v>11</v>
      </c>
      <c r="L40" s="187"/>
      <c r="M40" s="149">
        <f>IF(ISBLANK(L40),"",VLOOKUP(L40,Moustique_MB,2))</f>
      </c>
      <c r="N40" s="187"/>
      <c r="O40" s="166">
        <f>IF(ISBLANK(N40),"",VLOOKUP(N40,Moustique_Anneau,2))</f>
      </c>
      <c r="P40" s="175">
        <f t="shared" si="21"/>
        <v>3</v>
      </c>
      <c r="Q40" s="176">
        <f t="shared" si="22"/>
        <v>40</v>
      </c>
      <c r="R40" s="232">
        <v>36</v>
      </c>
      <c r="T40" s="111">
        <f t="shared" si="23"/>
      </c>
      <c r="U40" s="111">
        <f t="shared" si="24"/>
      </c>
      <c r="V40" s="111">
        <f t="shared" si="25"/>
      </c>
      <c r="W40" s="111">
        <f t="shared" si="26"/>
      </c>
      <c r="X40" s="111">
        <f t="shared" si="27"/>
      </c>
      <c r="Y40" s="111">
        <f t="shared" si="28"/>
      </c>
      <c r="Z40" s="111">
        <f t="shared" si="29"/>
      </c>
      <c r="AA40" s="111">
        <f t="shared" si="30"/>
      </c>
      <c r="AB40" s="111">
        <f t="shared" si="31"/>
      </c>
      <c r="AC40" s="111">
        <f t="shared" si="32"/>
      </c>
      <c r="AD40" s="111">
        <f t="shared" si="33"/>
      </c>
      <c r="AE40" s="111">
        <f t="shared" si="34"/>
      </c>
      <c r="AF40" s="111">
        <f t="shared" si="35"/>
      </c>
      <c r="AG40" s="111">
        <f t="shared" si="36"/>
      </c>
      <c r="AH40" s="111">
        <f t="shared" si="37"/>
        <v>40</v>
      </c>
      <c r="AI40" s="111">
        <f t="shared" si="38"/>
      </c>
      <c r="AJ40" s="111">
        <f t="shared" si="39"/>
      </c>
      <c r="AK40" s="111">
        <f t="shared" si="40"/>
      </c>
      <c r="AL40" s="112">
        <f t="shared" si="41"/>
      </c>
    </row>
    <row r="41" spans="1:38" s="78" customFormat="1" ht="15">
      <c r="A41" s="210" t="s">
        <v>666</v>
      </c>
      <c r="B41" s="201" t="s">
        <v>299</v>
      </c>
      <c r="C41" s="220" t="s">
        <v>69</v>
      </c>
      <c r="D41" s="188"/>
      <c r="E41" s="149">
        <f>IF(ISBLANK(D41),"",VLOOKUP(D41,Moustique_50_m,2))</f>
      </c>
      <c r="F41" s="189"/>
      <c r="G41" s="190">
        <f>IF(ISBLANK(F41),"",VLOOKUP(F41,Moustique_50_haies,2))</f>
      </c>
      <c r="H41" s="191">
        <v>4460</v>
      </c>
      <c r="I41" s="113">
        <f>IF(ISBLANK(H41),"",VLOOKUP(H41,Moustique_600_marche,2))</f>
        <v>12</v>
      </c>
      <c r="J41" s="230">
        <v>440</v>
      </c>
      <c r="K41" s="149">
        <f>IF(ISBLANK(J41),"",VLOOKUP(J41,Moustique_Triple_saut,2))</f>
        <v>13</v>
      </c>
      <c r="L41" s="187"/>
      <c r="M41" s="149">
        <f>IF(ISBLANK(L41),"",VLOOKUP(L41,Moustique_MB,2))</f>
      </c>
      <c r="N41" s="187">
        <v>1450</v>
      </c>
      <c r="O41" s="166">
        <f>IF(ISBLANK(N41),"",VLOOKUP(N41,Moustique_Anneau,2))</f>
        <v>14</v>
      </c>
      <c r="P41" s="175">
        <f t="shared" si="21"/>
        <v>3</v>
      </c>
      <c r="Q41" s="176">
        <f t="shared" si="22"/>
        <v>39</v>
      </c>
      <c r="R41" s="232">
        <v>37</v>
      </c>
      <c r="T41" s="111">
        <f t="shared" si="23"/>
      </c>
      <c r="U41" s="111">
        <f t="shared" si="24"/>
      </c>
      <c r="V41" s="111">
        <f t="shared" si="25"/>
      </c>
      <c r="W41" s="111">
        <f t="shared" si="26"/>
        <v>39</v>
      </c>
      <c r="X41" s="111">
        <f t="shared" si="27"/>
      </c>
      <c r="Y41" s="111">
        <f t="shared" si="28"/>
      </c>
      <c r="Z41" s="111">
        <f t="shared" si="29"/>
      </c>
      <c r="AA41" s="111">
        <f t="shared" si="30"/>
      </c>
      <c r="AB41" s="111">
        <f t="shared" si="31"/>
      </c>
      <c r="AC41" s="111">
        <f t="shared" si="32"/>
      </c>
      <c r="AD41" s="111">
        <f t="shared" si="33"/>
      </c>
      <c r="AE41" s="111">
        <f t="shared" si="34"/>
      </c>
      <c r="AF41" s="111">
        <f t="shared" si="35"/>
      </c>
      <c r="AG41" s="111">
        <f t="shared" si="36"/>
      </c>
      <c r="AH41" s="111">
        <f t="shared" si="37"/>
      </c>
      <c r="AI41" s="111">
        <f t="shared" si="38"/>
      </c>
      <c r="AJ41" s="111">
        <f t="shared" si="39"/>
      </c>
      <c r="AK41" s="111">
        <f t="shared" si="40"/>
      </c>
      <c r="AL41" s="112">
        <f t="shared" si="41"/>
      </c>
    </row>
    <row r="42" spans="1:38" s="78" customFormat="1" ht="15">
      <c r="A42" s="210" t="s">
        <v>672</v>
      </c>
      <c r="B42" s="201" t="s">
        <v>674</v>
      </c>
      <c r="C42" s="220" t="s">
        <v>241</v>
      </c>
      <c r="D42" s="188">
        <v>97</v>
      </c>
      <c r="E42" s="149">
        <f>IF(ISBLANK(D42),"",VLOOKUP(D42,Moustique_50_m,2))</f>
        <v>14</v>
      </c>
      <c r="F42" s="189">
        <v>110</v>
      </c>
      <c r="G42" s="190">
        <f>IF(ISBLANK(F42),"",VLOOKUP(F42,Moustique_50_haies,2))</f>
        <v>14</v>
      </c>
      <c r="H42" s="191"/>
      <c r="I42" s="113">
        <f>IF(ISBLANK(H42),"",VLOOKUP(H42,Moustique_600_marche,2))</f>
      </c>
      <c r="J42" s="230">
        <v>405</v>
      </c>
      <c r="K42" s="149">
        <f>IF(ISBLANK(J42),"",VLOOKUP(J42,Moustique_Triple_saut,2))</f>
        <v>11</v>
      </c>
      <c r="L42" s="187"/>
      <c r="M42" s="149">
        <f>IF(ISBLANK(L42),"",VLOOKUP(L42,Moustique_MB,2))</f>
      </c>
      <c r="N42" s="187"/>
      <c r="O42" s="166">
        <f>IF(ISBLANK(N42),"",VLOOKUP(N42,Moustique_Anneau,2))</f>
      </c>
      <c r="P42" s="175">
        <f t="shared" si="21"/>
        <v>3</v>
      </c>
      <c r="Q42" s="176">
        <f t="shared" si="22"/>
        <v>39</v>
      </c>
      <c r="R42" s="232">
        <v>38</v>
      </c>
      <c r="T42" s="111">
        <f t="shared" si="23"/>
      </c>
      <c r="U42" s="111">
        <f t="shared" si="24"/>
      </c>
      <c r="V42" s="111">
        <f t="shared" si="25"/>
        <v>39</v>
      </c>
      <c r="W42" s="111">
        <f t="shared" si="26"/>
      </c>
      <c r="X42" s="111">
        <f t="shared" si="27"/>
      </c>
      <c r="Y42" s="111">
        <f t="shared" si="28"/>
      </c>
      <c r="Z42" s="111">
        <f t="shared" si="29"/>
      </c>
      <c r="AA42" s="111">
        <f t="shared" si="30"/>
      </c>
      <c r="AB42" s="111">
        <f t="shared" si="31"/>
      </c>
      <c r="AC42" s="111">
        <f t="shared" si="32"/>
      </c>
      <c r="AD42" s="111">
        <f t="shared" si="33"/>
      </c>
      <c r="AE42" s="111">
        <f t="shared" si="34"/>
      </c>
      <c r="AF42" s="111">
        <f t="shared" si="35"/>
      </c>
      <c r="AG42" s="111">
        <f t="shared" si="36"/>
      </c>
      <c r="AH42" s="111">
        <f t="shared" si="37"/>
      </c>
      <c r="AI42" s="111">
        <f t="shared" si="38"/>
      </c>
      <c r="AJ42" s="111">
        <f t="shared" si="39"/>
      </c>
      <c r="AK42" s="111">
        <f t="shared" si="40"/>
      </c>
      <c r="AL42" s="112">
        <f t="shared" si="41"/>
      </c>
    </row>
    <row r="43" spans="1:38" s="78" customFormat="1" ht="15">
      <c r="A43" s="207" t="s">
        <v>696</v>
      </c>
      <c r="B43" s="208" t="s">
        <v>697</v>
      </c>
      <c r="C43" s="220" t="s">
        <v>67</v>
      </c>
      <c r="D43" s="188"/>
      <c r="E43" s="149">
        <f>IF(ISBLANK(D43),"",VLOOKUP(D43,Moustique_50_m,2))</f>
      </c>
      <c r="F43" s="189"/>
      <c r="G43" s="190">
        <f>IF(ISBLANK(F43),"",VLOOKUP(F43,Moustique_50_haies,2))</f>
      </c>
      <c r="H43" s="191">
        <v>4370</v>
      </c>
      <c r="I43" s="113">
        <f>IF(ISBLANK(H43),"",VLOOKUP(H43,Moustique_600_marche,2))</f>
        <v>13</v>
      </c>
      <c r="J43" s="230"/>
      <c r="K43" s="149">
        <f>IF(ISBLANK(J43),"",VLOOKUP(J43,Moustique_Triple_saut,2))</f>
      </c>
      <c r="L43" s="187">
        <v>450</v>
      </c>
      <c r="M43" s="149">
        <f>IF(ISBLANK(L43),"",VLOOKUP(L43,Moustique_MB,2))</f>
        <v>12</v>
      </c>
      <c r="N43" s="187">
        <v>1465</v>
      </c>
      <c r="O43" s="166">
        <f>IF(ISBLANK(N43),"",VLOOKUP(N43,Moustique_Anneau,2))</f>
        <v>14</v>
      </c>
      <c r="P43" s="175">
        <f t="shared" si="21"/>
        <v>3</v>
      </c>
      <c r="Q43" s="176">
        <f t="shared" si="22"/>
        <v>39</v>
      </c>
      <c r="R43" s="232">
        <v>39</v>
      </c>
      <c r="S43" s="88"/>
      <c r="T43" s="111">
        <f t="shared" si="23"/>
      </c>
      <c r="U43" s="111">
        <f t="shared" si="24"/>
      </c>
      <c r="V43" s="111">
        <f t="shared" si="25"/>
      </c>
      <c r="W43" s="111">
        <f t="shared" si="26"/>
      </c>
      <c r="X43" s="111">
        <f t="shared" si="27"/>
      </c>
      <c r="Y43" s="111">
        <f t="shared" si="28"/>
      </c>
      <c r="Z43" s="111">
        <f t="shared" si="29"/>
      </c>
      <c r="AA43" s="111">
        <f t="shared" si="30"/>
      </c>
      <c r="AB43" s="111">
        <f t="shared" si="31"/>
      </c>
      <c r="AC43" s="111">
        <f t="shared" si="32"/>
        <v>39</v>
      </c>
      <c r="AD43" s="111">
        <f t="shared" si="33"/>
      </c>
      <c r="AE43" s="111">
        <f t="shared" si="34"/>
      </c>
      <c r="AF43" s="111">
        <f t="shared" si="35"/>
      </c>
      <c r="AG43" s="111">
        <f t="shared" si="36"/>
      </c>
      <c r="AH43" s="111">
        <f t="shared" si="37"/>
      </c>
      <c r="AI43" s="111">
        <f t="shared" si="38"/>
      </c>
      <c r="AJ43" s="111">
        <f t="shared" si="39"/>
      </c>
      <c r="AK43" s="111">
        <f t="shared" si="40"/>
      </c>
      <c r="AL43" s="112">
        <f t="shared" si="41"/>
      </c>
    </row>
    <row r="44" spans="1:38" s="95" customFormat="1" ht="15">
      <c r="A44" s="227" t="s">
        <v>156</v>
      </c>
      <c r="B44" s="226" t="s">
        <v>330</v>
      </c>
      <c r="C44" s="220" t="s">
        <v>44</v>
      </c>
      <c r="D44" s="188">
        <v>94</v>
      </c>
      <c r="E44" s="149">
        <f>IF(ISBLANK(D44),"",VLOOKUP(D44,Moustique_50_m,2))</f>
        <v>15</v>
      </c>
      <c r="F44" s="189"/>
      <c r="G44" s="190">
        <f>IF(ISBLANK(F44),"",VLOOKUP(F44,Moustique_50_haies,2))</f>
      </c>
      <c r="H44" s="191">
        <v>4330</v>
      </c>
      <c r="I44" s="113">
        <f>IF(ISBLANK(H44),"",VLOOKUP(H44,Moustique_600_marche,2))</f>
        <v>13</v>
      </c>
      <c r="J44" s="230">
        <v>410</v>
      </c>
      <c r="K44" s="149">
        <f>IF(ISBLANK(J44),"",VLOOKUP(J44,Moustique_Triple_saut,2))</f>
        <v>11</v>
      </c>
      <c r="L44" s="187"/>
      <c r="M44" s="149">
        <f>IF(ISBLANK(L44),"",VLOOKUP(L44,Moustique_MB,2))</f>
      </c>
      <c r="N44" s="187"/>
      <c r="O44" s="166">
        <f>IF(ISBLANK(N44),"",VLOOKUP(N44,Moustique_Anneau,2))</f>
      </c>
      <c r="P44" s="175">
        <f t="shared" si="21"/>
        <v>3</v>
      </c>
      <c r="Q44" s="176">
        <f t="shared" si="22"/>
        <v>39</v>
      </c>
      <c r="R44" s="232">
        <v>40</v>
      </c>
      <c r="S44" s="78"/>
      <c r="T44" s="111">
        <f t="shared" si="23"/>
      </c>
      <c r="U44" s="111">
        <f t="shared" si="24"/>
      </c>
      <c r="V44" s="111">
        <f t="shared" si="25"/>
      </c>
      <c r="W44" s="111">
        <f t="shared" si="26"/>
      </c>
      <c r="X44" s="111">
        <f t="shared" si="27"/>
      </c>
      <c r="Y44" s="111">
        <f t="shared" si="28"/>
      </c>
      <c r="Z44" s="111">
        <f t="shared" si="29"/>
      </c>
      <c r="AA44" s="111">
        <f t="shared" si="30"/>
      </c>
      <c r="AB44" s="111">
        <f t="shared" si="31"/>
      </c>
      <c r="AC44" s="111">
        <f t="shared" si="32"/>
      </c>
      <c r="AD44" s="111">
        <f t="shared" si="33"/>
      </c>
      <c r="AE44" s="111">
        <f t="shared" si="34"/>
      </c>
      <c r="AF44" s="111">
        <f t="shared" si="35"/>
      </c>
      <c r="AG44" s="111">
        <f t="shared" si="36"/>
      </c>
      <c r="AH44" s="111">
        <f t="shared" si="37"/>
        <v>39</v>
      </c>
      <c r="AI44" s="111">
        <f t="shared" si="38"/>
      </c>
      <c r="AJ44" s="111">
        <f t="shared" si="39"/>
      </c>
      <c r="AK44" s="111">
        <f t="shared" si="40"/>
      </c>
      <c r="AL44" s="112">
        <f t="shared" si="41"/>
      </c>
    </row>
    <row r="45" spans="1:38" s="78" customFormat="1" ht="15">
      <c r="A45" s="227" t="s">
        <v>434</v>
      </c>
      <c r="B45" s="226" t="s">
        <v>435</v>
      </c>
      <c r="C45" s="220" t="s">
        <v>44</v>
      </c>
      <c r="D45" s="188"/>
      <c r="E45" s="149">
        <f>IF(ISBLANK(D45),"",VLOOKUP(D45,Moustique_50_m,2))</f>
      </c>
      <c r="F45" s="189">
        <v>114</v>
      </c>
      <c r="G45" s="190">
        <f>IF(ISBLANK(F45),"",VLOOKUP(F45,Moustique_50_haies,2))</f>
        <v>13</v>
      </c>
      <c r="H45" s="191">
        <v>4230</v>
      </c>
      <c r="I45" s="113">
        <f>IF(ISBLANK(H45),"",VLOOKUP(H45,Moustique_600_marche,2))</f>
        <v>15</v>
      </c>
      <c r="J45" s="230"/>
      <c r="K45" s="149">
        <f>IF(ISBLANK(J45),"",VLOOKUP(J45,Moustique_Triple_saut,2))</f>
      </c>
      <c r="L45" s="187"/>
      <c r="M45" s="149">
        <f>IF(ISBLANK(L45),"",VLOOKUP(L45,Moustique_MB,2))</f>
      </c>
      <c r="N45" s="187">
        <v>1165</v>
      </c>
      <c r="O45" s="166">
        <f>IF(ISBLANK(N45),"",VLOOKUP(N45,Moustique_Anneau,2))</f>
        <v>11</v>
      </c>
      <c r="P45" s="175">
        <f t="shared" si="21"/>
        <v>3</v>
      </c>
      <c r="Q45" s="176">
        <f t="shared" si="22"/>
        <v>39</v>
      </c>
      <c r="R45" s="232">
        <v>41</v>
      </c>
      <c r="T45" s="111">
        <f t="shared" si="23"/>
      </c>
      <c r="U45" s="111">
        <f t="shared" si="24"/>
      </c>
      <c r="V45" s="111">
        <f t="shared" si="25"/>
      </c>
      <c r="W45" s="111">
        <f t="shared" si="26"/>
      </c>
      <c r="X45" s="111">
        <f t="shared" si="27"/>
      </c>
      <c r="Y45" s="111">
        <f t="shared" si="28"/>
      </c>
      <c r="Z45" s="111">
        <f t="shared" si="29"/>
      </c>
      <c r="AA45" s="111">
        <f t="shared" si="30"/>
      </c>
      <c r="AB45" s="111">
        <f t="shared" si="31"/>
      </c>
      <c r="AC45" s="111">
        <f t="shared" si="32"/>
      </c>
      <c r="AD45" s="111">
        <f t="shared" si="33"/>
      </c>
      <c r="AE45" s="111">
        <f t="shared" si="34"/>
      </c>
      <c r="AF45" s="111">
        <f t="shared" si="35"/>
      </c>
      <c r="AG45" s="111">
        <f t="shared" si="36"/>
      </c>
      <c r="AH45" s="111">
        <f t="shared" si="37"/>
        <v>39</v>
      </c>
      <c r="AI45" s="111">
        <f t="shared" si="38"/>
      </c>
      <c r="AJ45" s="111">
        <f t="shared" si="39"/>
      </c>
      <c r="AK45" s="111">
        <f t="shared" si="40"/>
      </c>
      <c r="AL45" s="112">
        <f t="shared" si="41"/>
      </c>
    </row>
    <row r="46" spans="1:38" s="78" customFormat="1" ht="15">
      <c r="A46" s="206" t="s">
        <v>209</v>
      </c>
      <c r="B46" s="205" t="s">
        <v>174</v>
      </c>
      <c r="C46" s="220" t="s">
        <v>67</v>
      </c>
      <c r="D46" s="188"/>
      <c r="E46" s="149">
        <f>IF(ISBLANK(D46),"",VLOOKUP(D46,Moustique_50_m,2))</f>
      </c>
      <c r="F46" s="189">
        <v>110</v>
      </c>
      <c r="G46" s="190">
        <f>IF(ISBLANK(F46),"",VLOOKUP(F46,Moustique_50_haies,2))</f>
        <v>14</v>
      </c>
      <c r="H46" s="191"/>
      <c r="I46" s="113">
        <f>IF(ISBLANK(H46),"",VLOOKUP(H46,Moustique_600_marche,2))</f>
      </c>
      <c r="J46" s="230">
        <v>440</v>
      </c>
      <c r="K46" s="149">
        <f>IF(ISBLANK(J46),"",VLOOKUP(J46,Moustique_Triple_saut,2))</f>
        <v>13</v>
      </c>
      <c r="L46" s="187"/>
      <c r="M46" s="149">
        <f>IF(ISBLANK(L46),"",VLOOKUP(L46,Moustique_MB,2))</f>
      </c>
      <c r="N46" s="187">
        <v>1187</v>
      </c>
      <c r="O46" s="166">
        <f>IF(ISBLANK(N46),"",VLOOKUP(N46,Moustique_Anneau,2))</f>
        <v>11</v>
      </c>
      <c r="P46" s="175">
        <f t="shared" si="21"/>
        <v>3</v>
      </c>
      <c r="Q46" s="176">
        <f t="shared" si="22"/>
        <v>38</v>
      </c>
      <c r="R46" s="232">
        <v>42</v>
      </c>
      <c r="S46" s="88"/>
      <c r="T46" s="111">
        <f t="shared" si="23"/>
      </c>
      <c r="U46" s="111">
        <f t="shared" si="24"/>
      </c>
      <c r="V46" s="111">
        <f t="shared" si="25"/>
      </c>
      <c r="W46" s="111">
        <f t="shared" si="26"/>
      </c>
      <c r="X46" s="111">
        <f t="shared" si="27"/>
      </c>
      <c r="Y46" s="111">
        <f t="shared" si="28"/>
      </c>
      <c r="Z46" s="111">
        <f t="shared" si="29"/>
      </c>
      <c r="AA46" s="111">
        <f t="shared" si="30"/>
      </c>
      <c r="AB46" s="111">
        <f t="shared" si="31"/>
      </c>
      <c r="AC46" s="111">
        <f t="shared" si="32"/>
        <v>38</v>
      </c>
      <c r="AD46" s="111">
        <f t="shared" si="33"/>
      </c>
      <c r="AE46" s="111">
        <f t="shared" si="34"/>
      </c>
      <c r="AF46" s="111">
        <f t="shared" si="35"/>
      </c>
      <c r="AG46" s="111">
        <f t="shared" si="36"/>
      </c>
      <c r="AH46" s="111">
        <f t="shared" si="37"/>
      </c>
      <c r="AI46" s="111">
        <f t="shared" si="38"/>
      </c>
      <c r="AJ46" s="111">
        <f t="shared" si="39"/>
      </c>
      <c r="AK46" s="111">
        <f t="shared" si="40"/>
      </c>
      <c r="AL46" s="112">
        <f t="shared" si="41"/>
      </c>
    </row>
    <row r="47" spans="1:38" s="78" customFormat="1" ht="15">
      <c r="A47" s="130" t="s">
        <v>395</v>
      </c>
      <c r="B47" s="115" t="s">
        <v>394</v>
      </c>
      <c r="C47" s="182" t="s">
        <v>42</v>
      </c>
      <c r="D47" s="188">
        <v>93</v>
      </c>
      <c r="E47" s="149">
        <f>IF(ISBLANK(D47),"",VLOOKUP(D47,Moustique_50_m,2))</f>
        <v>16</v>
      </c>
      <c r="F47" s="189"/>
      <c r="G47" s="190">
        <f>IF(ISBLANK(F47),"",VLOOKUP(F47,Moustique_50_haies,2))</f>
      </c>
      <c r="H47" s="191"/>
      <c r="I47" s="113">
        <f>IF(ISBLANK(H47),"",VLOOKUP(H47,Moustique_600_marche,2))</f>
      </c>
      <c r="J47" s="230">
        <v>420</v>
      </c>
      <c r="K47" s="149">
        <f>IF(ISBLANK(J47),"",VLOOKUP(J47,Moustique_Triple_saut,2))</f>
        <v>12</v>
      </c>
      <c r="L47" s="187"/>
      <c r="M47" s="149">
        <f>IF(ISBLANK(L47),"",VLOOKUP(L47,Moustique_MB,2))</f>
      </c>
      <c r="N47" s="187">
        <v>1025</v>
      </c>
      <c r="O47" s="166">
        <f>IF(ISBLANK(N47),"",VLOOKUP(N47,Moustique_Anneau,2))</f>
        <v>10</v>
      </c>
      <c r="P47" s="175">
        <f t="shared" si="21"/>
        <v>3</v>
      </c>
      <c r="Q47" s="176">
        <f t="shared" si="22"/>
        <v>38</v>
      </c>
      <c r="R47" s="232">
        <v>43</v>
      </c>
      <c r="S47" s="95"/>
      <c r="T47" s="111">
        <f t="shared" si="23"/>
      </c>
      <c r="U47" s="111">
        <f t="shared" si="24"/>
      </c>
      <c r="V47" s="111">
        <f t="shared" si="25"/>
      </c>
      <c r="W47" s="111">
        <f t="shared" si="26"/>
      </c>
      <c r="X47" s="111">
        <f t="shared" si="27"/>
      </c>
      <c r="Y47" s="111">
        <f t="shared" si="28"/>
      </c>
      <c r="Z47" s="111">
        <f t="shared" si="29"/>
      </c>
      <c r="AA47" s="111">
        <f t="shared" si="30"/>
      </c>
      <c r="AB47" s="111">
        <f t="shared" si="31"/>
      </c>
      <c r="AC47" s="111">
        <f t="shared" si="32"/>
      </c>
      <c r="AD47" s="111">
        <f t="shared" si="33"/>
      </c>
      <c r="AE47" s="111">
        <f t="shared" si="34"/>
      </c>
      <c r="AF47" s="111">
        <f t="shared" si="35"/>
      </c>
      <c r="AG47" s="111">
        <f t="shared" si="36"/>
      </c>
      <c r="AH47" s="111">
        <f t="shared" si="37"/>
      </c>
      <c r="AI47" s="111">
        <f t="shared" si="38"/>
      </c>
      <c r="AJ47" s="111">
        <f t="shared" si="39"/>
        <v>38</v>
      </c>
      <c r="AK47" s="111">
        <f t="shared" si="40"/>
      </c>
      <c r="AL47" s="112">
        <f t="shared" si="41"/>
      </c>
    </row>
    <row r="48" spans="1:38" s="78" customFormat="1" ht="15">
      <c r="A48" s="210" t="s">
        <v>672</v>
      </c>
      <c r="B48" s="201" t="s">
        <v>673</v>
      </c>
      <c r="C48" s="220" t="s">
        <v>241</v>
      </c>
      <c r="D48" s="188">
        <v>96</v>
      </c>
      <c r="E48" s="149">
        <f>IF(ISBLANK(D48),"",VLOOKUP(D48,Moustique_50_m,2))</f>
        <v>15</v>
      </c>
      <c r="F48" s="189">
        <v>112</v>
      </c>
      <c r="G48" s="190">
        <f>IF(ISBLANK(F48),"",VLOOKUP(F48,Moustique_50_haies,2))</f>
        <v>13</v>
      </c>
      <c r="H48" s="191"/>
      <c r="I48" s="113">
        <f>IF(ISBLANK(H48),"",VLOOKUP(H48,Moustique_600_marche,2))</f>
      </c>
      <c r="J48" s="230">
        <v>375</v>
      </c>
      <c r="K48" s="149">
        <f>IF(ISBLANK(J48),"",VLOOKUP(J48,Moustique_Triple_saut,2))</f>
        <v>9</v>
      </c>
      <c r="L48" s="187"/>
      <c r="M48" s="149">
        <f>IF(ISBLANK(L48),"",VLOOKUP(L48,Moustique_MB,2))</f>
      </c>
      <c r="N48" s="187"/>
      <c r="O48" s="166">
        <f>IF(ISBLANK(N48),"",VLOOKUP(N48,Moustique_Anneau,2))</f>
      </c>
      <c r="P48" s="175">
        <f t="shared" si="21"/>
        <v>3</v>
      </c>
      <c r="Q48" s="176">
        <f t="shared" si="22"/>
        <v>37</v>
      </c>
      <c r="R48" s="232">
        <v>44</v>
      </c>
      <c r="T48" s="111">
        <f t="shared" si="23"/>
      </c>
      <c r="U48" s="111">
        <f t="shared" si="24"/>
      </c>
      <c r="V48" s="111">
        <f t="shared" si="25"/>
        <v>37</v>
      </c>
      <c r="W48" s="111">
        <f t="shared" si="26"/>
      </c>
      <c r="X48" s="111">
        <f t="shared" si="27"/>
      </c>
      <c r="Y48" s="111">
        <f t="shared" si="28"/>
      </c>
      <c r="Z48" s="111">
        <f t="shared" si="29"/>
      </c>
      <c r="AA48" s="111">
        <f t="shared" si="30"/>
      </c>
      <c r="AB48" s="111">
        <f t="shared" si="31"/>
      </c>
      <c r="AC48" s="111">
        <f t="shared" si="32"/>
      </c>
      <c r="AD48" s="111">
        <f t="shared" si="33"/>
      </c>
      <c r="AE48" s="111">
        <f t="shared" si="34"/>
      </c>
      <c r="AF48" s="111">
        <f t="shared" si="35"/>
      </c>
      <c r="AG48" s="111">
        <f t="shared" si="36"/>
      </c>
      <c r="AH48" s="111">
        <f t="shared" si="37"/>
      </c>
      <c r="AI48" s="111">
        <f t="shared" si="38"/>
      </c>
      <c r="AJ48" s="111">
        <f t="shared" si="39"/>
      </c>
      <c r="AK48" s="111">
        <f t="shared" si="40"/>
      </c>
      <c r="AL48" s="112">
        <f t="shared" si="41"/>
      </c>
    </row>
    <row r="49" spans="1:38" s="78" customFormat="1" ht="15">
      <c r="A49" s="227" t="s">
        <v>523</v>
      </c>
      <c r="B49" s="226" t="s">
        <v>524</v>
      </c>
      <c r="C49" s="220" t="s">
        <v>44</v>
      </c>
      <c r="D49" s="188"/>
      <c r="E49" s="149">
        <f>IF(ISBLANK(D49),"",VLOOKUP(D49,Moustique_50_m,2))</f>
      </c>
      <c r="F49" s="189">
        <v>127</v>
      </c>
      <c r="G49" s="190">
        <f>IF(ISBLANK(F49),"",VLOOKUP(F49,Moustique_50_haies,2))</f>
        <v>10</v>
      </c>
      <c r="H49" s="191">
        <v>4150</v>
      </c>
      <c r="I49" s="113">
        <f>IF(ISBLANK(H49),"",VLOOKUP(H49,Moustique_600_marche,2))</f>
        <v>16</v>
      </c>
      <c r="J49" s="230"/>
      <c r="K49" s="149">
        <f>IF(ISBLANK(J49),"",VLOOKUP(J49,Moustique_Triple_saut,2))</f>
      </c>
      <c r="L49" s="187"/>
      <c r="M49" s="149">
        <f>IF(ISBLANK(L49),"",VLOOKUP(L49,Moustique_MB,2))</f>
      </c>
      <c r="N49" s="187">
        <v>1153</v>
      </c>
      <c r="O49" s="166">
        <f>IF(ISBLANK(N49),"",VLOOKUP(N49,Moustique_Anneau,2))</f>
        <v>11</v>
      </c>
      <c r="P49" s="175">
        <f t="shared" si="21"/>
        <v>3</v>
      </c>
      <c r="Q49" s="176">
        <f t="shared" si="22"/>
        <v>37</v>
      </c>
      <c r="R49" s="232">
        <v>45</v>
      </c>
      <c r="T49" s="111">
        <f t="shared" si="23"/>
      </c>
      <c r="U49" s="111">
        <f t="shared" si="24"/>
      </c>
      <c r="V49" s="111">
        <f t="shared" si="25"/>
      </c>
      <c r="W49" s="111">
        <f t="shared" si="26"/>
      </c>
      <c r="X49" s="111">
        <f t="shared" si="27"/>
      </c>
      <c r="Y49" s="111">
        <f t="shared" si="28"/>
      </c>
      <c r="Z49" s="111">
        <f t="shared" si="29"/>
      </c>
      <c r="AA49" s="111">
        <f t="shared" si="30"/>
      </c>
      <c r="AB49" s="111">
        <f t="shared" si="31"/>
      </c>
      <c r="AC49" s="111">
        <f t="shared" si="32"/>
      </c>
      <c r="AD49" s="111">
        <f t="shared" si="33"/>
      </c>
      <c r="AE49" s="111">
        <f t="shared" si="34"/>
      </c>
      <c r="AF49" s="111">
        <f t="shared" si="35"/>
      </c>
      <c r="AG49" s="111">
        <f t="shared" si="36"/>
      </c>
      <c r="AH49" s="111">
        <f t="shared" si="37"/>
        <v>37</v>
      </c>
      <c r="AI49" s="111">
        <f t="shared" si="38"/>
      </c>
      <c r="AJ49" s="111">
        <f t="shared" si="39"/>
      </c>
      <c r="AK49" s="111">
        <f t="shared" si="40"/>
      </c>
      <c r="AL49" s="112">
        <f t="shared" si="41"/>
      </c>
    </row>
    <row r="50" spans="1:38" s="78" customFormat="1" ht="15">
      <c r="A50" s="210" t="s">
        <v>133</v>
      </c>
      <c r="B50" s="201" t="s">
        <v>82</v>
      </c>
      <c r="C50" s="220" t="s">
        <v>69</v>
      </c>
      <c r="D50" s="188"/>
      <c r="E50" s="149">
        <f>IF(ISBLANK(D50),"",VLOOKUP(D50,Moustique_50_m,2))</f>
      </c>
      <c r="F50" s="189"/>
      <c r="G50" s="190">
        <f>IF(ISBLANK(F50),"",VLOOKUP(F50,Moustique_50_haies,2))</f>
      </c>
      <c r="H50" s="191">
        <v>4050</v>
      </c>
      <c r="I50" s="113">
        <f>IF(ISBLANK(H50),"",VLOOKUP(H50,Moustique_600_marche,2))</f>
        <v>17</v>
      </c>
      <c r="J50" s="230">
        <v>350</v>
      </c>
      <c r="K50" s="149">
        <f>IF(ISBLANK(J50),"",VLOOKUP(J50,Moustique_Triple_saut,2))</f>
        <v>8</v>
      </c>
      <c r="L50" s="187"/>
      <c r="M50" s="149">
        <f>IF(ISBLANK(L50),"",VLOOKUP(L50,Moustique_MB,2))</f>
      </c>
      <c r="N50" s="187">
        <v>1125</v>
      </c>
      <c r="O50" s="166">
        <f>IF(ISBLANK(N50),"",VLOOKUP(N50,Moustique_Anneau,2))</f>
        <v>11</v>
      </c>
      <c r="P50" s="175">
        <f t="shared" si="21"/>
        <v>3</v>
      </c>
      <c r="Q50" s="176">
        <f t="shared" si="22"/>
        <v>36</v>
      </c>
      <c r="R50" s="232">
        <v>46</v>
      </c>
      <c r="T50" s="111">
        <f t="shared" si="23"/>
      </c>
      <c r="U50" s="111">
        <f t="shared" si="24"/>
      </c>
      <c r="V50" s="111">
        <f t="shared" si="25"/>
      </c>
      <c r="W50" s="111">
        <f t="shared" si="26"/>
        <v>36</v>
      </c>
      <c r="X50" s="111">
        <f t="shared" si="27"/>
      </c>
      <c r="Y50" s="111">
        <f t="shared" si="28"/>
      </c>
      <c r="Z50" s="111">
        <f t="shared" si="29"/>
      </c>
      <c r="AA50" s="111">
        <f t="shared" si="30"/>
      </c>
      <c r="AB50" s="111">
        <f t="shared" si="31"/>
      </c>
      <c r="AC50" s="111">
        <f t="shared" si="32"/>
      </c>
      <c r="AD50" s="111">
        <f t="shared" si="33"/>
      </c>
      <c r="AE50" s="111">
        <f t="shared" si="34"/>
      </c>
      <c r="AF50" s="111">
        <f t="shared" si="35"/>
      </c>
      <c r="AG50" s="111">
        <f t="shared" si="36"/>
      </c>
      <c r="AH50" s="111">
        <f t="shared" si="37"/>
      </c>
      <c r="AI50" s="111">
        <f t="shared" si="38"/>
      </c>
      <c r="AJ50" s="111">
        <f t="shared" si="39"/>
      </c>
      <c r="AK50" s="111">
        <f t="shared" si="40"/>
      </c>
      <c r="AL50" s="112">
        <f t="shared" si="41"/>
      </c>
    </row>
    <row r="51" spans="1:38" s="78" customFormat="1" ht="15">
      <c r="A51" s="130" t="s">
        <v>499</v>
      </c>
      <c r="B51" s="115" t="s">
        <v>348</v>
      </c>
      <c r="C51" s="182" t="s">
        <v>42</v>
      </c>
      <c r="D51" s="188">
        <v>92</v>
      </c>
      <c r="E51" s="149">
        <f>IF(ISBLANK(D51),"",VLOOKUP(D51,Moustique_50_m,2))</f>
        <v>16</v>
      </c>
      <c r="F51" s="189"/>
      <c r="G51" s="190">
        <f>IF(ISBLANK(F51),"",VLOOKUP(F51,Moustique_50_haies,2))</f>
      </c>
      <c r="H51" s="191">
        <v>4340</v>
      </c>
      <c r="I51" s="113">
        <f>IF(ISBLANK(H51),"",VLOOKUP(H51,Moustique_600_marche,2))</f>
        <v>13</v>
      </c>
      <c r="J51" s="230"/>
      <c r="K51" s="149">
        <f>IF(ISBLANK(J51),"",VLOOKUP(J51,Moustique_Triple_saut,2))</f>
      </c>
      <c r="L51" s="187"/>
      <c r="M51" s="149">
        <f>IF(ISBLANK(L51),"",VLOOKUP(L51,Moustique_MB,2))</f>
      </c>
      <c r="N51" s="187">
        <v>741</v>
      </c>
      <c r="O51" s="166">
        <f>IF(ISBLANK(N51),"",VLOOKUP(N51,Moustique_Anneau,2))</f>
        <v>7</v>
      </c>
      <c r="P51" s="175">
        <f t="shared" si="21"/>
        <v>3</v>
      </c>
      <c r="Q51" s="176">
        <f t="shared" si="22"/>
        <v>36</v>
      </c>
      <c r="R51" s="232">
        <v>47</v>
      </c>
      <c r="S51" s="95"/>
      <c r="T51" s="111">
        <f t="shared" si="23"/>
      </c>
      <c r="U51" s="111">
        <f t="shared" si="24"/>
      </c>
      <c r="V51" s="111">
        <f t="shared" si="25"/>
      </c>
      <c r="W51" s="111">
        <f t="shared" si="26"/>
      </c>
      <c r="X51" s="111">
        <f t="shared" si="27"/>
      </c>
      <c r="Y51" s="111">
        <f t="shared" si="28"/>
      </c>
      <c r="Z51" s="111">
        <f t="shared" si="29"/>
      </c>
      <c r="AA51" s="111">
        <f t="shared" si="30"/>
      </c>
      <c r="AB51" s="111">
        <f t="shared" si="31"/>
      </c>
      <c r="AC51" s="111">
        <f t="shared" si="32"/>
      </c>
      <c r="AD51" s="111">
        <f t="shared" si="33"/>
      </c>
      <c r="AE51" s="111">
        <f t="shared" si="34"/>
      </c>
      <c r="AF51" s="111">
        <f t="shared" si="35"/>
      </c>
      <c r="AG51" s="111">
        <f t="shared" si="36"/>
      </c>
      <c r="AH51" s="111">
        <f t="shared" si="37"/>
      </c>
      <c r="AI51" s="111">
        <f t="shared" si="38"/>
      </c>
      <c r="AJ51" s="111">
        <f t="shared" si="39"/>
        <v>36</v>
      </c>
      <c r="AK51" s="111">
        <f t="shared" si="40"/>
      </c>
      <c r="AL51" s="112">
        <f t="shared" si="41"/>
      </c>
    </row>
    <row r="52" spans="1:38" s="78" customFormat="1" ht="15">
      <c r="A52" s="210" t="s">
        <v>351</v>
      </c>
      <c r="B52" s="201" t="s">
        <v>352</v>
      </c>
      <c r="C52" s="220" t="s">
        <v>69</v>
      </c>
      <c r="D52" s="188"/>
      <c r="E52" s="149">
        <f>IF(ISBLANK(D52),"",VLOOKUP(D52,Moustique_50_m,2))</f>
      </c>
      <c r="F52" s="189"/>
      <c r="G52" s="190">
        <f>IF(ISBLANK(F52),"",VLOOKUP(F52,Moustique_50_haies,2))</f>
      </c>
      <c r="H52" s="191">
        <v>4500</v>
      </c>
      <c r="I52" s="113">
        <f>IF(ISBLANK(H52),"",VLOOKUP(H52,Moustique_600_marche,2))</f>
        <v>11</v>
      </c>
      <c r="J52" s="230">
        <v>395</v>
      </c>
      <c r="K52" s="149">
        <f>IF(ISBLANK(J52),"",VLOOKUP(J52,Moustique_Triple_saut,2))</f>
        <v>10</v>
      </c>
      <c r="L52" s="187"/>
      <c r="M52" s="149">
        <f>IF(ISBLANK(L52),"",VLOOKUP(L52,Moustique_MB,2))</f>
      </c>
      <c r="N52" s="187">
        <v>1490</v>
      </c>
      <c r="O52" s="166">
        <f>IF(ISBLANK(N52),"",VLOOKUP(N52,Moustique_Anneau,2))</f>
        <v>14</v>
      </c>
      <c r="P52" s="175">
        <f t="shared" si="21"/>
        <v>3</v>
      </c>
      <c r="Q52" s="176">
        <f t="shared" si="22"/>
        <v>35</v>
      </c>
      <c r="R52" s="232">
        <v>48</v>
      </c>
      <c r="T52" s="111">
        <f t="shared" si="23"/>
      </c>
      <c r="U52" s="111">
        <f t="shared" si="24"/>
      </c>
      <c r="V52" s="111">
        <f t="shared" si="25"/>
      </c>
      <c r="W52" s="111">
        <f t="shared" si="26"/>
        <v>35</v>
      </c>
      <c r="X52" s="111">
        <f t="shared" si="27"/>
      </c>
      <c r="Y52" s="111">
        <f t="shared" si="28"/>
      </c>
      <c r="Z52" s="111">
        <f t="shared" si="29"/>
      </c>
      <c r="AA52" s="111">
        <f t="shared" si="30"/>
      </c>
      <c r="AB52" s="111">
        <f t="shared" si="31"/>
      </c>
      <c r="AC52" s="111">
        <f t="shared" si="32"/>
      </c>
      <c r="AD52" s="111">
        <f t="shared" si="33"/>
      </c>
      <c r="AE52" s="111">
        <f t="shared" si="34"/>
      </c>
      <c r="AF52" s="111">
        <f t="shared" si="35"/>
      </c>
      <c r="AG52" s="111">
        <f t="shared" si="36"/>
      </c>
      <c r="AH52" s="111">
        <f t="shared" si="37"/>
      </c>
      <c r="AI52" s="111">
        <f t="shared" si="38"/>
      </c>
      <c r="AJ52" s="111">
        <f t="shared" si="39"/>
      </c>
      <c r="AK52" s="111">
        <f t="shared" si="40"/>
      </c>
      <c r="AL52" s="112">
        <f t="shared" si="41"/>
      </c>
    </row>
    <row r="53" spans="1:38" s="78" customFormat="1" ht="15">
      <c r="A53" s="210" t="s">
        <v>433</v>
      </c>
      <c r="B53" s="201" t="s">
        <v>268</v>
      </c>
      <c r="C53" s="220" t="s">
        <v>69</v>
      </c>
      <c r="D53" s="188"/>
      <c r="E53" s="149">
        <f>IF(ISBLANK(D53),"",VLOOKUP(D53,Moustique_50_m,2))</f>
      </c>
      <c r="F53" s="189"/>
      <c r="G53" s="190">
        <f>IF(ISBLANK(F53),"",VLOOKUP(F53,Moustique_50_haies,2))</f>
      </c>
      <c r="H53" s="191">
        <v>4190</v>
      </c>
      <c r="I53" s="113">
        <f>IF(ISBLANK(H53),"",VLOOKUP(H53,Moustique_600_marche,2))</f>
        <v>15</v>
      </c>
      <c r="J53" s="230">
        <v>400</v>
      </c>
      <c r="K53" s="149">
        <f>IF(ISBLANK(J53),"",VLOOKUP(J53,Moustique_Triple_saut,2))</f>
        <v>11</v>
      </c>
      <c r="L53" s="187"/>
      <c r="M53" s="149">
        <f>IF(ISBLANK(L53),"",VLOOKUP(L53,Moustique_MB,2))</f>
      </c>
      <c r="N53" s="187">
        <v>935</v>
      </c>
      <c r="O53" s="166">
        <f>IF(ISBLANK(N53),"",VLOOKUP(N53,Moustique_Anneau,2))</f>
        <v>9</v>
      </c>
      <c r="P53" s="175">
        <f t="shared" si="21"/>
        <v>3</v>
      </c>
      <c r="Q53" s="176">
        <f t="shared" si="22"/>
        <v>35</v>
      </c>
      <c r="R53" s="232">
        <v>49</v>
      </c>
      <c r="T53" s="111">
        <f t="shared" si="23"/>
      </c>
      <c r="U53" s="111">
        <f t="shared" si="24"/>
      </c>
      <c r="V53" s="111">
        <f t="shared" si="25"/>
      </c>
      <c r="W53" s="111">
        <f t="shared" si="26"/>
        <v>35</v>
      </c>
      <c r="X53" s="111">
        <f t="shared" si="27"/>
      </c>
      <c r="Y53" s="111">
        <f t="shared" si="28"/>
      </c>
      <c r="Z53" s="111">
        <f t="shared" si="29"/>
      </c>
      <c r="AA53" s="111">
        <f t="shared" si="30"/>
      </c>
      <c r="AB53" s="111">
        <f t="shared" si="31"/>
      </c>
      <c r="AC53" s="111">
        <f t="shared" si="32"/>
      </c>
      <c r="AD53" s="111">
        <f t="shared" si="33"/>
      </c>
      <c r="AE53" s="111">
        <f t="shared" si="34"/>
      </c>
      <c r="AF53" s="111">
        <f t="shared" si="35"/>
      </c>
      <c r="AG53" s="111">
        <f t="shared" si="36"/>
      </c>
      <c r="AH53" s="111">
        <f t="shared" si="37"/>
      </c>
      <c r="AI53" s="111">
        <f t="shared" si="38"/>
      </c>
      <c r="AJ53" s="111">
        <f t="shared" si="39"/>
      </c>
      <c r="AK53" s="111">
        <f t="shared" si="40"/>
      </c>
      <c r="AL53" s="112">
        <f t="shared" si="41"/>
      </c>
    </row>
    <row r="54" spans="1:38" s="78" customFormat="1" ht="15">
      <c r="A54" s="210" t="s">
        <v>689</v>
      </c>
      <c r="B54" s="201" t="s">
        <v>690</v>
      </c>
      <c r="C54" s="220" t="s">
        <v>241</v>
      </c>
      <c r="D54" s="188">
        <v>111</v>
      </c>
      <c r="E54" s="149">
        <f>IF(ISBLANK(D54),"",VLOOKUP(D54,Moustique_50_m,2))</f>
        <v>11</v>
      </c>
      <c r="F54" s="189"/>
      <c r="G54" s="190">
        <f>IF(ISBLANK(F54),"",VLOOKUP(F54,Moustique_50_haies,2))</f>
      </c>
      <c r="H54" s="191">
        <v>4160</v>
      </c>
      <c r="I54" s="113">
        <f>IF(ISBLANK(H54),"",VLOOKUP(H54,Moustique_600_marche,2))</f>
        <v>16</v>
      </c>
      <c r="J54" s="230"/>
      <c r="K54" s="149">
        <f>IF(ISBLANK(J54),"",VLOOKUP(J54,Moustique_Triple_saut,2))</f>
      </c>
      <c r="L54" s="187"/>
      <c r="M54" s="149">
        <f>IF(ISBLANK(L54),"",VLOOKUP(L54,Moustique_MB,2))</f>
      </c>
      <c r="N54" s="187">
        <v>827</v>
      </c>
      <c r="O54" s="166">
        <f>IF(ISBLANK(N54),"",VLOOKUP(N54,Moustique_Anneau,2))</f>
        <v>8</v>
      </c>
      <c r="P54" s="175">
        <f t="shared" si="21"/>
        <v>3</v>
      </c>
      <c r="Q54" s="176">
        <f t="shared" si="22"/>
        <v>35</v>
      </c>
      <c r="R54" s="232">
        <v>50</v>
      </c>
      <c r="T54" s="111">
        <f t="shared" si="23"/>
      </c>
      <c r="U54" s="111">
        <f t="shared" si="24"/>
      </c>
      <c r="V54" s="111">
        <f t="shared" si="25"/>
        <v>35</v>
      </c>
      <c r="W54" s="111">
        <f t="shared" si="26"/>
      </c>
      <c r="X54" s="111">
        <f t="shared" si="27"/>
      </c>
      <c r="Y54" s="111">
        <f t="shared" si="28"/>
      </c>
      <c r="Z54" s="111">
        <f t="shared" si="29"/>
      </c>
      <c r="AA54" s="111">
        <f t="shared" si="30"/>
      </c>
      <c r="AB54" s="111">
        <f t="shared" si="31"/>
      </c>
      <c r="AC54" s="111">
        <f t="shared" si="32"/>
      </c>
      <c r="AD54" s="111">
        <f t="shared" si="33"/>
      </c>
      <c r="AE54" s="111">
        <f t="shared" si="34"/>
      </c>
      <c r="AF54" s="111">
        <f t="shared" si="35"/>
      </c>
      <c r="AG54" s="111">
        <f t="shared" si="36"/>
      </c>
      <c r="AH54" s="111">
        <f t="shared" si="37"/>
      </c>
      <c r="AI54" s="111">
        <f t="shared" si="38"/>
      </c>
      <c r="AJ54" s="111">
        <f t="shared" si="39"/>
      </c>
      <c r="AK54" s="111">
        <f t="shared" si="40"/>
      </c>
      <c r="AL54" s="112">
        <f t="shared" si="41"/>
      </c>
    </row>
    <row r="55" spans="1:38" s="78" customFormat="1" ht="15">
      <c r="A55" s="210" t="s">
        <v>349</v>
      </c>
      <c r="B55" s="201" t="s">
        <v>350</v>
      </c>
      <c r="C55" s="220" t="s">
        <v>69</v>
      </c>
      <c r="D55" s="188"/>
      <c r="E55" s="149">
        <f>IF(ISBLANK(D55),"",VLOOKUP(D55,Moustique_50_m,2))</f>
      </c>
      <c r="F55" s="189"/>
      <c r="G55" s="190">
        <f>IF(ISBLANK(F55),"",VLOOKUP(F55,Moustique_50_haies,2))</f>
      </c>
      <c r="H55" s="191">
        <v>4560</v>
      </c>
      <c r="I55" s="113">
        <f>IF(ISBLANK(H55),"",VLOOKUP(H55,Moustique_600_marche,2))</f>
        <v>11</v>
      </c>
      <c r="J55" s="230">
        <v>415</v>
      </c>
      <c r="K55" s="149">
        <f>IF(ISBLANK(J55),"",VLOOKUP(J55,Moustique_Triple_saut,2))</f>
        <v>11</v>
      </c>
      <c r="L55" s="187"/>
      <c r="M55" s="149">
        <f>IF(ISBLANK(L55),"",VLOOKUP(L55,Moustique_MB,2))</f>
      </c>
      <c r="N55" s="187">
        <v>1266</v>
      </c>
      <c r="O55" s="166">
        <f>IF(ISBLANK(N55),"",VLOOKUP(N55,Moustique_Anneau,2))</f>
        <v>12</v>
      </c>
      <c r="P55" s="175">
        <f t="shared" si="21"/>
        <v>3</v>
      </c>
      <c r="Q55" s="176">
        <f t="shared" si="22"/>
        <v>34</v>
      </c>
      <c r="R55" s="232">
        <v>51</v>
      </c>
      <c r="T55" s="111">
        <f t="shared" si="23"/>
      </c>
      <c r="U55" s="111">
        <f t="shared" si="24"/>
      </c>
      <c r="V55" s="111">
        <f t="shared" si="25"/>
      </c>
      <c r="W55" s="111">
        <f t="shared" si="26"/>
        <v>34</v>
      </c>
      <c r="X55" s="111">
        <f t="shared" si="27"/>
      </c>
      <c r="Y55" s="111">
        <f t="shared" si="28"/>
      </c>
      <c r="Z55" s="111">
        <f t="shared" si="29"/>
      </c>
      <c r="AA55" s="111">
        <f t="shared" si="30"/>
      </c>
      <c r="AB55" s="111">
        <f t="shared" si="31"/>
      </c>
      <c r="AC55" s="111">
        <f t="shared" si="32"/>
      </c>
      <c r="AD55" s="111">
        <f t="shared" si="33"/>
      </c>
      <c r="AE55" s="111">
        <f t="shared" si="34"/>
      </c>
      <c r="AF55" s="111">
        <f t="shared" si="35"/>
      </c>
      <c r="AG55" s="111">
        <f t="shared" si="36"/>
      </c>
      <c r="AH55" s="111">
        <f t="shared" si="37"/>
      </c>
      <c r="AI55" s="111">
        <f t="shared" si="38"/>
      </c>
      <c r="AJ55" s="111">
        <f t="shared" si="39"/>
      </c>
      <c r="AK55" s="111">
        <f t="shared" si="40"/>
      </c>
      <c r="AL55" s="112">
        <f t="shared" si="41"/>
      </c>
    </row>
    <row r="56" spans="1:38" s="78" customFormat="1" ht="15">
      <c r="A56" s="210" t="s">
        <v>687</v>
      </c>
      <c r="B56" s="201" t="s">
        <v>688</v>
      </c>
      <c r="C56" s="220" t="s">
        <v>241</v>
      </c>
      <c r="D56" s="188">
        <v>112</v>
      </c>
      <c r="E56" s="149">
        <f>IF(ISBLANK(D56),"",VLOOKUP(D56,Moustique_50_m,2))</f>
        <v>10</v>
      </c>
      <c r="F56" s="189"/>
      <c r="G56" s="190">
        <f>IF(ISBLANK(F56),"",VLOOKUP(F56,Moustique_50_haies,2))</f>
      </c>
      <c r="H56" s="191">
        <v>4430</v>
      </c>
      <c r="I56" s="113">
        <f>IF(ISBLANK(H56),"",VLOOKUP(H56,Moustique_600_marche,2))</f>
        <v>12</v>
      </c>
      <c r="J56" s="230"/>
      <c r="K56" s="149">
        <f>IF(ISBLANK(J56),"",VLOOKUP(J56,Moustique_Triple_saut,2))</f>
      </c>
      <c r="L56" s="187"/>
      <c r="M56" s="149">
        <f>IF(ISBLANK(L56),"",VLOOKUP(L56,Moustique_MB,2))</f>
      </c>
      <c r="N56" s="187">
        <v>1285</v>
      </c>
      <c r="O56" s="166">
        <f>IF(ISBLANK(N56),"",VLOOKUP(N56,Moustique_Anneau,2))</f>
        <v>12</v>
      </c>
      <c r="P56" s="175">
        <f t="shared" si="21"/>
        <v>3</v>
      </c>
      <c r="Q56" s="176">
        <f t="shared" si="22"/>
        <v>34</v>
      </c>
      <c r="R56" s="232">
        <v>52</v>
      </c>
      <c r="T56" s="111">
        <f t="shared" si="23"/>
      </c>
      <c r="U56" s="111">
        <f t="shared" si="24"/>
      </c>
      <c r="V56" s="111">
        <f t="shared" si="25"/>
        <v>34</v>
      </c>
      <c r="W56" s="111">
        <f t="shared" si="26"/>
      </c>
      <c r="X56" s="111">
        <f t="shared" si="27"/>
      </c>
      <c r="Y56" s="111">
        <f t="shared" si="28"/>
      </c>
      <c r="Z56" s="111">
        <f t="shared" si="29"/>
      </c>
      <c r="AA56" s="111">
        <f t="shared" si="30"/>
      </c>
      <c r="AB56" s="111">
        <f t="shared" si="31"/>
      </c>
      <c r="AC56" s="111">
        <f t="shared" si="32"/>
      </c>
      <c r="AD56" s="111">
        <f t="shared" si="33"/>
      </c>
      <c r="AE56" s="111">
        <f t="shared" si="34"/>
      </c>
      <c r="AF56" s="111">
        <f t="shared" si="35"/>
      </c>
      <c r="AG56" s="111">
        <f t="shared" si="36"/>
      </c>
      <c r="AH56" s="111">
        <f t="shared" si="37"/>
      </c>
      <c r="AI56" s="111">
        <f t="shared" si="38"/>
      </c>
      <c r="AJ56" s="111">
        <f t="shared" si="39"/>
      </c>
      <c r="AK56" s="111">
        <f t="shared" si="40"/>
      </c>
      <c r="AL56" s="112">
        <f t="shared" si="41"/>
      </c>
    </row>
    <row r="57" spans="1:38" s="78" customFormat="1" ht="15">
      <c r="A57" s="118" t="s">
        <v>333</v>
      </c>
      <c r="B57" s="117" t="s">
        <v>334</v>
      </c>
      <c r="C57" s="178" t="s">
        <v>43</v>
      </c>
      <c r="D57" s="188">
        <v>102</v>
      </c>
      <c r="E57" s="149">
        <f>IF(ISBLANK(D57),"",VLOOKUP(D57,Moustique_50_m,2))</f>
        <v>13</v>
      </c>
      <c r="F57" s="189"/>
      <c r="G57" s="190">
        <f>IF(ISBLANK(F57),"",VLOOKUP(F57,Moustique_50_haies,2))</f>
      </c>
      <c r="H57" s="191">
        <v>4590</v>
      </c>
      <c r="I57" s="113">
        <f>IF(ISBLANK(H57),"",VLOOKUP(H57,Moustique_600_marche,2))</f>
        <v>10</v>
      </c>
      <c r="J57" s="230"/>
      <c r="K57" s="149">
        <f>IF(ISBLANK(J57),"",VLOOKUP(J57,Moustique_Triple_saut,2))</f>
      </c>
      <c r="L57" s="187">
        <v>389</v>
      </c>
      <c r="M57" s="149">
        <f>IF(ISBLANK(L57),"",VLOOKUP(L57,Moustique_MB,2))</f>
        <v>10</v>
      </c>
      <c r="N57" s="187"/>
      <c r="O57" s="166">
        <f>IF(ISBLANK(N57),"",VLOOKUP(N57,Moustique_Anneau,2))</f>
      </c>
      <c r="P57" s="175">
        <f t="shared" si="21"/>
        <v>3</v>
      </c>
      <c r="Q57" s="176">
        <f t="shared" si="22"/>
        <v>33</v>
      </c>
      <c r="R57" s="232">
        <v>53</v>
      </c>
      <c r="T57" s="111">
        <f t="shared" si="23"/>
      </c>
      <c r="U57" s="111">
        <f t="shared" si="24"/>
      </c>
      <c r="V57" s="111">
        <f t="shared" si="25"/>
      </c>
      <c r="W57" s="111">
        <f t="shared" si="26"/>
      </c>
      <c r="X57" s="111">
        <f t="shared" si="27"/>
      </c>
      <c r="Y57" s="111">
        <f t="shared" si="28"/>
      </c>
      <c r="Z57" s="111">
        <f t="shared" si="29"/>
      </c>
      <c r="AA57" s="111">
        <f t="shared" si="30"/>
      </c>
      <c r="AB57" s="111">
        <f t="shared" si="31"/>
        <v>33</v>
      </c>
      <c r="AC57" s="111">
        <f t="shared" si="32"/>
      </c>
      <c r="AD57" s="111">
        <f t="shared" si="33"/>
      </c>
      <c r="AE57" s="111">
        <f t="shared" si="34"/>
      </c>
      <c r="AF57" s="111">
        <f t="shared" si="35"/>
      </c>
      <c r="AG57" s="111">
        <f t="shared" si="36"/>
      </c>
      <c r="AH57" s="111">
        <f t="shared" si="37"/>
      </c>
      <c r="AI57" s="111">
        <f t="shared" si="38"/>
      </c>
      <c r="AJ57" s="111">
        <f t="shared" si="39"/>
      </c>
      <c r="AK57" s="111">
        <f t="shared" si="40"/>
      </c>
      <c r="AL57" s="112">
        <f t="shared" si="41"/>
      </c>
    </row>
    <row r="58" spans="1:38" s="78" customFormat="1" ht="15">
      <c r="A58" s="210" t="s">
        <v>671</v>
      </c>
      <c r="B58" s="201" t="s">
        <v>75</v>
      </c>
      <c r="C58" s="220" t="s">
        <v>58</v>
      </c>
      <c r="D58" s="188">
        <v>103</v>
      </c>
      <c r="E58" s="149">
        <f>IF(ISBLANK(D58),"",VLOOKUP(D58,Moustique_50_m,2))</f>
        <v>13</v>
      </c>
      <c r="F58" s="229">
        <v>127</v>
      </c>
      <c r="G58" s="190">
        <f>IF(ISBLANK(F58),"",VLOOKUP(F58,Moustique_50_haies,2))</f>
        <v>10</v>
      </c>
      <c r="H58" s="191"/>
      <c r="I58" s="113">
        <f>IF(ISBLANK(H58),"",VLOOKUP(H58,Moustique_600_marche,2))</f>
      </c>
      <c r="J58" s="230"/>
      <c r="K58" s="149">
        <f>IF(ISBLANK(J58),"",VLOOKUP(J58,Moustique_Triple_saut,2))</f>
      </c>
      <c r="L58" s="187">
        <v>400</v>
      </c>
      <c r="M58" s="149">
        <f>IF(ISBLANK(L58),"",VLOOKUP(L58,Moustique_MB,2))</f>
        <v>10</v>
      </c>
      <c r="N58" s="187"/>
      <c r="O58" s="166">
        <f>IF(ISBLANK(N58),"",VLOOKUP(N58,Moustique_Anneau,2))</f>
      </c>
      <c r="P58" s="175">
        <f t="shared" si="21"/>
        <v>3</v>
      </c>
      <c r="Q58" s="176">
        <f t="shared" si="22"/>
        <v>33</v>
      </c>
      <c r="R58" s="232">
        <v>54</v>
      </c>
      <c r="T58" s="111">
        <f t="shared" si="23"/>
      </c>
      <c r="U58" s="111">
        <f t="shared" si="24"/>
      </c>
      <c r="V58" s="111">
        <f t="shared" si="25"/>
      </c>
      <c r="W58" s="111">
        <f t="shared" si="26"/>
      </c>
      <c r="X58" s="111">
        <f t="shared" si="27"/>
      </c>
      <c r="Y58" s="111">
        <f t="shared" si="28"/>
      </c>
      <c r="Z58" s="111">
        <f t="shared" si="29"/>
      </c>
      <c r="AA58" s="111">
        <f t="shared" si="30"/>
      </c>
      <c r="AB58" s="111">
        <f t="shared" si="31"/>
      </c>
      <c r="AC58" s="111">
        <f t="shared" si="32"/>
      </c>
      <c r="AD58" s="111">
        <f t="shared" si="33"/>
      </c>
      <c r="AE58" s="111">
        <f t="shared" si="34"/>
        <v>33</v>
      </c>
      <c r="AF58" s="111">
        <f t="shared" si="35"/>
      </c>
      <c r="AG58" s="111">
        <f t="shared" si="36"/>
      </c>
      <c r="AH58" s="111">
        <f t="shared" si="37"/>
      </c>
      <c r="AI58" s="111">
        <f t="shared" si="38"/>
      </c>
      <c r="AJ58" s="111">
        <f t="shared" si="39"/>
      </c>
      <c r="AK58" s="111">
        <f t="shared" si="40"/>
      </c>
      <c r="AL58" s="112">
        <f t="shared" si="41"/>
      </c>
    </row>
    <row r="59" spans="1:38" s="78" customFormat="1" ht="15">
      <c r="A59" s="210" t="s">
        <v>681</v>
      </c>
      <c r="B59" s="201" t="s">
        <v>682</v>
      </c>
      <c r="C59" s="220" t="s">
        <v>241</v>
      </c>
      <c r="D59" s="188"/>
      <c r="E59" s="149">
        <f>IF(ISBLANK(D59),"",VLOOKUP(D59,Moustique_50_m,2))</f>
      </c>
      <c r="F59" s="189">
        <v>104</v>
      </c>
      <c r="G59" s="190">
        <f>IF(ISBLANK(F59),"",VLOOKUP(F59,Moustique_50_haies,2))</f>
        <v>16</v>
      </c>
      <c r="H59" s="191"/>
      <c r="I59" s="113">
        <f>IF(ISBLANK(H59),"",VLOOKUP(H59,Moustique_600_marche,2))</f>
      </c>
      <c r="J59" s="230">
        <v>365</v>
      </c>
      <c r="K59" s="149">
        <f>IF(ISBLANK(J59),"",VLOOKUP(J59,Moustique_Triple_saut,2))</f>
        <v>9</v>
      </c>
      <c r="L59" s="187"/>
      <c r="M59" s="149">
        <f>IF(ISBLANK(L59),"",VLOOKUP(L59,Moustique_MB,2))</f>
      </c>
      <c r="N59" s="187">
        <v>800</v>
      </c>
      <c r="O59" s="166">
        <f>IF(ISBLANK(N59),"",VLOOKUP(N59,Moustique_Anneau,2))</f>
        <v>8</v>
      </c>
      <c r="P59" s="175">
        <f t="shared" si="21"/>
        <v>3</v>
      </c>
      <c r="Q59" s="176">
        <f t="shared" si="22"/>
        <v>33</v>
      </c>
      <c r="R59" s="232">
        <v>55</v>
      </c>
      <c r="T59" s="111">
        <f t="shared" si="23"/>
      </c>
      <c r="U59" s="111">
        <f t="shared" si="24"/>
      </c>
      <c r="V59" s="111">
        <f t="shared" si="25"/>
        <v>33</v>
      </c>
      <c r="W59" s="111">
        <f t="shared" si="26"/>
      </c>
      <c r="X59" s="111">
        <f t="shared" si="27"/>
      </c>
      <c r="Y59" s="111">
        <f t="shared" si="28"/>
      </c>
      <c r="Z59" s="111">
        <f t="shared" si="29"/>
      </c>
      <c r="AA59" s="111">
        <f t="shared" si="30"/>
      </c>
      <c r="AB59" s="111">
        <f t="shared" si="31"/>
      </c>
      <c r="AC59" s="111">
        <f t="shared" si="32"/>
      </c>
      <c r="AD59" s="111">
        <f t="shared" si="33"/>
      </c>
      <c r="AE59" s="111">
        <f t="shared" si="34"/>
      </c>
      <c r="AF59" s="111">
        <f t="shared" si="35"/>
      </c>
      <c r="AG59" s="111">
        <f t="shared" si="36"/>
      </c>
      <c r="AH59" s="111">
        <f t="shared" si="37"/>
      </c>
      <c r="AI59" s="111">
        <f t="shared" si="38"/>
      </c>
      <c r="AJ59" s="111">
        <f t="shared" si="39"/>
      </c>
      <c r="AK59" s="111">
        <f t="shared" si="40"/>
      </c>
      <c r="AL59" s="112">
        <f t="shared" si="41"/>
      </c>
    </row>
    <row r="60" spans="1:38" s="78" customFormat="1" ht="15">
      <c r="A60" s="207" t="s">
        <v>698</v>
      </c>
      <c r="B60" s="208" t="s">
        <v>699</v>
      </c>
      <c r="C60" s="220" t="s">
        <v>67</v>
      </c>
      <c r="D60" s="188">
        <v>97</v>
      </c>
      <c r="E60" s="149">
        <f>IF(ISBLANK(D60),"",VLOOKUP(D60,Moustique_50_m,2))</f>
        <v>14</v>
      </c>
      <c r="F60" s="189"/>
      <c r="G60" s="190">
        <f>IF(ISBLANK(F60),"",VLOOKUP(F60,Moustique_50_haies,2))</f>
      </c>
      <c r="H60" s="191"/>
      <c r="I60" s="113">
        <f>IF(ISBLANK(H60),"",VLOOKUP(H60,Moustique_600_marche,2))</f>
      </c>
      <c r="J60" s="230">
        <v>385</v>
      </c>
      <c r="K60" s="149">
        <f>IF(ISBLANK(J60),"",VLOOKUP(J60,Moustique_Triple_saut,2))</f>
        <v>10</v>
      </c>
      <c r="L60" s="187"/>
      <c r="M60" s="149">
        <f>IF(ISBLANK(L60),"",VLOOKUP(L60,Moustique_MB,2))</f>
      </c>
      <c r="N60" s="187">
        <v>922</v>
      </c>
      <c r="O60" s="166">
        <f>IF(ISBLANK(N60),"",VLOOKUP(N60,Moustique_Anneau,2))</f>
        <v>9</v>
      </c>
      <c r="P60" s="175">
        <f t="shared" si="21"/>
        <v>3</v>
      </c>
      <c r="Q60" s="176">
        <f t="shared" si="22"/>
        <v>33</v>
      </c>
      <c r="R60" s="232">
        <v>56</v>
      </c>
      <c r="S60" s="88"/>
      <c r="T60" s="111">
        <f t="shared" si="23"/>
      </c>
      <c r="U60" s="111">
        <f t="shared" si="24"/>
      </c>
      <c r="V60" s="111">
        <f t="shared" si="25"/>
      </c>
      <c r="W60" s="111">
        <f t="shared" si="26"/>
      </c>
      <c r="X60" s="111">
        <f t="shared" si="27"/>
      </c>
      <c r="Y60" s="111">
        <f t="shared" si="28"/>
      </c>
      <c r="Z60" s="111">
        <f t="shared" si="29"/>
      </c>
      <c r="AA60" s="111">
        <f t="shared" si="30"/>
      </c>
      <c r="AB60" s="111">
        <f t="shared" si="31"/>
      </c>
      <c r="AC60" s="111">
        <f t="shared" si="32"/>
        <v>33</v>
      </c>
      <c r="AD60" s="111">
        <f t="shared" si="33"/>
      </c>
      <c r="AE60" s="111">
        <f t="shared" si="34"/>
      </c>
      <c r="AF60" s="111">
        <f t="shared" si="35"/>
      </c>
      <c r="AG60" s="111">
        <f t="shared" si="36"/>
      </c>
      <c r="AH60" s="111">
        <f t="shared" si="37"/>
      </c>
      <c r="AI60" s="111">
        <f t="shared" si="38"/>
      </c>
      <c r="AJ60" s="111">
        <f t="shared" si="39"/>
      </c>
      <c r="AK60" s="111">
        <f t="shared" si="40"/>
      </c>
      <c r="AL60" s="112">
        <f t="shared" si="41"/>
      </c>
    </row>
    <row r="61" spans="1:38" s="78" customFormat="1" ht="15">
      <c r="A61" s="210" t="s">
        <v>444</v>
      </c>
      <c r="B61" s="201" t="s">
        <v>297</v>
      </c>
      <c r="C61" s="220" t="s">
        <v>58</v>
      </c>
      <c r="D61" s="188">
        <v>94</v>
      </c>
      <c r="E61" s="149">
        <f>IF(ISBLANK(D61),"",VLOOKUP(D61,Moustique_50_m,2))</f>
        <v>15</v>
      </c>
      <c r="F61" s="189">
        <v>121</v>
      </c>
      <c r="G61" s="190">
        <f>IF(ISBLANK(F61),"",VLOOKUP(F61,Moustique_50_haies,2))</f>
        <v>11</v>
      </c>
      <c r="H61" s="191"/>
      <c r="I61" s="113">
        <f>IF(ISBLANK(H61),"",VLOOKUP(H61,Moustique_600_marche,2))</f>
      </c>
      <c r="J61" s="230"/>
      <c r="K61" s="149">
        <f>IF(ISBLANK(J61),"",VLOOKUP(J61,Moustique_Triple_saut,2))</f>
      </c>
      <c r="L61" s="187">
        <v>274</v>
      </c>
      <c r="M61" s="149">
        <f>IF(ISBLANK(L61),"",VLOOKUP(L61,Moustique_MB,2))</f>
        <v>6</v>
      </c>
      <c r="N61" s="187"/>
      <c r="O61" s="166">
        <f>IF(ISBLANK(N61),"",VLOOKUP(N61,Moustique_Anneau,2))</f>
      </c>
      <c r="P61" s="175">
        <f t="shared" si="21"/>
        <v>3</v>
      </c>
      <c r="Q61" s="176">
        <f t="shared" si="22"/>
        <v>32</v>
      </c>
      <c r="R61" s="232">
        <v>57</v>
      </c>
      <c r="T61" s="111">
        <f t="shared" si="23"/>
      </c>
      <c r="U61" s="111">
        <f t="shared" si="24"/>
      </c>
      <c r="V61" s="111">
        <f t="shared" si="25"/>
      </c>
      <c r="W61" s="111">
        <f t="shared" si="26"/>
      </c>
      <c r="X61" s="111">
        <f t="shared" si="27"/>
      </c>
      <c r="Y61" s="111">
        <f t="shared" si="28"/>
      </c>
      <c r="Z61" s="111">
        <f t="shared" si="29"/>
      </c>
      <c r="AA61" s="111">
        <f t="shared" si="30"/>
      </c>
      <c r="AB61" s="111">
        <f t="shared" si="31"/>
      </c>
      <c r="AC61" s="111">
        <f t="shared" si="32"/>
      </c>
      <c r="AD61" s="111">
        <f t="shared" si="33"/>
      </c>
      <c r="AE61" s="111">
        <f t="shared" si="34"/>
        <v>32</v>
      </c>
      <c r="AF61" s="111">
        <f t="shared" si="35"/>
      </c>
      <c r="AG61" s="111">
        <f t="shared" si="36"/>
      </c>
      <c r="AH61" s="111">
        <f t="shared" si="37"/>
      </c>
      <c r="AI61" s="111">
        <f t="shared" si="38"/>
      </c>
      <c r="AJ61" s="111">
        <f t="shared" si="39"/>
      </c>
      <c r="AK61" s="111">
        <f t="shared" si="40"/>
      </c>
      <c r="AL61" s="112">
        <f t="shared" si="41"/>
      </c>
    </row>
    <row r="62" spans="1:38" s="78" customFormat="1" ht="15">
      <c r="A62" s="210" t="s">
        <v>126</v>
      </c>
      <c r="B62" s="201" t="s">
        <v>348</v>
      </c>
      <c r="C62" s="220" t="s">
        <v>69</v>
      </c>
      <c r="D62" s="291"/>
      <c r="E62" s="149">
        <f>IF(ISBLANK(D62),"",VLOOKUP(D62,Moustique_50_m,2))</f>
      </c>
      <c r="F62" s="293"/>
      <c r="G62" s="149">
        <f>IF(ISBLANK(F62),"",VLOOKUP(F62,Moustique_50_haies,2))</f>
      </c>
      <c r="H62" s="296">
        <v>4340</v>
      </c>
      <c r="I62" s="113">
        <f>IF(ISBLANK(H62),"",VLOOKUP(H62,Moustique_600_marche,2))</f>
        <v>13</v>
      </c>
      <c r="J62" s="230">
        <v>390</v>
      </c>
      <c r="K62" s="149">
        <f>IF(ISBLANK(J62),"",VLOOKUP(J62,Moustique_Triple_saut,2))</f>
        <v>10</v>
      </c>
      <c r="L62" s="298"/>
      <c r="M62" s="149">
        <f>IF(ISBLANK(L62),"",VLOOKUP(L62,Moustique_MB,2))</f>
      </c>
      <c r="N62" s="298">
        <v>835</v>
      </c>
      <c r="O62" s="166">
        <f>IF(ISBLANK(N62),"",VLOOKUP(N62,Moustique_Anneau,2))</f>
        <v>8</v>
      </c>
      <c r="P62" s="175">
        <f t="shared" si="21"/>
        <v>3</v>
      </c>
      <c r="Q62" s="176">
        <f t="shared" si="22"/>
        <v>31</v>
      </c>
      <c r="R62" s="232">
        <v>58</v>
      </c>
      <c r="T62" s="111">
        <f t="shared" si="23"/>
      </c>
      <c r="U62" s="111">
        <f t="shared" si="24"/>
      </c>
      <c r="V62" s="111">
        <f t="shared" si="25"/>
      </c>
      <c r="W62" s="111">
        <f t="shared" si="26"/>
        <v>31</v>
      </c>
      <c r="X62" s="111">
        <f t="shared" si="27"/>
      </c>
      <c r="Y62" s="111">
        <f t="shared" si="28"/>
      </c>
      <c r="Z62" s="111">
        <f t="shared" si="29"/>
      </c>
      <c r="AA62" s="111">
        <f t="shared" si="30"/>
      </c>
      <c r="AB62" s="111">
        <f t="shared" si="31"/>
      </c>
      <c r="AC62" s="111">
        <f t="shared" si="32"/>
      </c>
      <c r="AD62" s="111">
        <f t="shared" si="33"/>
      </c>
      <c r="AE62" s="111">
        <f t="shared" si="34"/>
      </c>
      <c r="AF62" s="111">
        <f t="shared" si="35"/>
      </c>
      <c r="AG62" s="111">
        <f t="shared" si="36"/>
      </c>
      <c r="AH62" s="111">
        <f t="shared" si="37"/>
      </c>
      <c r="AI62" s="111">
        <f t="shared" si="38"/>
      </c>
      <c r="AJ62" s="111">
        <f t="shared" si="39"/>
      </c>
      <c r="AK62" s="111">
        <f t="shared" si="40"/>
      </c>
      <c r="AL62" s="112">
        <f t="shared" si="41"/>
      </c>
    </row>
    <row r="63" spans="1:38" s="78" customFormat="1" ht="15">
      <c r="A63" s="210" t="s">
        <v>353</v>
      </c>
      <c r="B63" s="201" t="s">
        <v>135</v>
      </c>
      <c r="C63" s="220" t="s">
        <v>69</v>
      </c>
      <c r="D63" s="188"/>
      <c r="E63" s="149">
        <f>IF(ISBLANK(D63),"",VLOOKUP(D63,Moustique_50_m,2))</f>
      </c>
      <c r="F63" s="189"/>
      <c r="G63" s="190">
        <f>IF(ISBLANK(F63),"",VLOOKUP(F63,Moustique_50_haies,2))</f>
      </c>
      <c r="H63" s="191">
        <v>4300</v>
      </c>
      <c r="I63" s="113">
        <f>IF(ISBLANK(H63),"",VLOOKUP(H63,Moustique_600_marche,2))</f>
        <v>14</v>
      </c>
      <c r="J63" s="230">
        <v>340</v>
      </c>
      <c r="K63" s="149">
        <f>IF(ISBLANK(J63),"",VLOOKUP(J63,Moustique_Triple_saut,2))</f>
        <v>8</v>
      </c>
      <c r="L63" s="187"/>
      <c r="M63" s="149">
        <f>IF(ISBLANK(L63),"",VLOOKUP(L63,Moustique_MB,2))</f>
      </c>
      <c r="N63" s="187">
        <v>810</v>
      </c>
      <c r="O63" s="166">
        <f>IF(ISBLANK(N63),"",VLOOKUP(N63,Moustique_Anneau,2))</f>
        <v>8</v>
      </c>
      <c r="P63" s="175">
        <f t="shared" si="21"/>
        <v>3</v>
      </c>
      <c r="Q63" s="176">
        <f t="shared" si="22"/>
        <v>30</v>
      </c>
      <c r="R63" s="232">
        <v>59</v>
      </c>
      <c r="T63" s="111">
        <f t="shared" si="23"/>
      </c>
      <c r="U63" s="111">
        <f t="shared" si="24"/>
      </c>
      <c r="V63" s="111">
        <f t="shared" si="25"/>
      </c>
      <c r="W63" s="111">
        <f t="shared" si="26"/>
        <v>30</v>
      </c>
      <c r="X63" s="111">
        <f t="shared" si="27"/>
      </c>
      <c r="Y63" s="111">
        <f t="shared" si="28"/>
      </c>
      <c r="Z63" s="111">
        <f t="shared" si="29"/>
      </c>
      <c r="AA63" s="111">
        <f t="shared" si="30"/>
      </c>
      <c r="AB63" s="111">
        <f t="shared" si="31"/>
      </c>
      <c r="AC63" s="111">
        <f t="shared" si="32"/>
      </c>
      <c r="AD63" s="111">
        <f t="shared" si="33"/>
      </c>
      <c r="AE63" s="111">
        <f t="shared" si="34"/>
      </c>
      <c r="AF63" s="111">
        <f t="shared" si="35"/>
      </c>
      <c r="AG63" s="111">
        <f t="shared" si="36"/>
      </c>
      <c r="AH63" s="111">
        <f t="shared" si="37"/>
      </c>
      <c r="AI63" s="111">
        <f t="shared" si="38"/>
      </c>
      <c r="AJ63" s="111">
        <f t="shared" si="39"/>
      </c>
      <c r="AK63" s="111">
        <f t="shared" si="40"/>
      </c>
      <c r="AL63" s="112">
        <f t="shared" si="41"/>
      </c>
    </row>
    <row r="64" spans="1:38" s="78" customFormat="1" ht="15">
      <c r="A64" s="210" t="s">
        <v>651</v>
      </c>
      <c r="B64" s="201" t="s">
        <v>652</v>
      </c>
      <c r="C64" s="220" t="s">
        <v>70</v>
      </c>
      <c r="D64" s="188">
        <v>113</v>
      </c>
      <c r="E64" s="149">
        <f>IF(ISBLANK(D64),"",VLOOKUP(D64,Moustique_50_m,2))</f>
        <v>10</v>
      </c>
      <c r="F64" s="189"/>
      <c r="G64" s="190">
        <f>IF(ISBLANK(F64),"",VLOOKUP(F64,Moustique_50_haies,2))</f>
      </c>
      <c r="H64" s="191"/>
      <c r="I64" s="113">
        <f>IF(ISBLANK(H64),"",VLOOKUP(H64,Moustique_600_marche,2))</f>
      </c>
      <c r="J64" s="230"/>
      <c r="K64" s="149">
        <f>IF(ISBLANK(J64),"",VLOOKUP(J64,Moustique_Triple_saut,2))</f>
      </c>
      <c r="L64" s="187">
        <v>362</v>
      </c>
      <c r="M64" s="149">
        <f>IF(ISBLANK(L64),"",VLOOKUP(L64,Moustique_MB,2))</f>
        <v>9</v>
      </c>
      <c r="N64" s="187">
        <v>919</v>
      </c>
      <c r="O64" s="166">
        <f>IF(ISBLANK(N64),"",VLOOKUP(N64,Moustique_Anneau,2))</f>
        <v>9</v>
      </c>
      <c r="P64" s="175">
        <f t="shared" si="21"/>
        <v>3</v>
      </c>
      <c r="Q64" s="176">
        <f t="shared" si="22"/>
        <v>28</v>
      </c>
      <c r="R64" s="232">
        <v>60</v>
      </c>
      <c r="T64" s="111">
        <f t="shared" si="23"/>
      </c>
      <c r="U64" s="111">
        <f t="shared" si="24"/>
      </c>
      <c r="V64" s="111">
        <f t="shared" si="25"/>
      </c>
      <c r="W64" s="111">
        <f t="shared" si="26"/>
      </c>
      <c r="X64" s="111">
        <f t="shared" si="27"/>
      </c>
      <c r="Y64" s="111">
        <f t="shared" si="28"/>
      </c>
      <c r="Z64" s="111">
        <f t="shared" si="29"/>
      </c>
      <c r="AA64" s="111">
        <f t="shared" si="30"/>
      </c>
      <c r="AB64" s="111">
        <f t="shared" si="31"/>
      </c>
      <c r="AC64" s="111">
        <f t="shared" si="32"/>
      </c>
      <c r="AD64" s="111">
        <f t="shared" si="33"/>
        <v>28</v>
      </c>
      <c r="AE64" s="111">
        <f t="shared" si="34"/>
      </c>
      <c r="AF64" s="111">
        <f t="shared" si="35"/>
      </c>
      <c r="AG64" s="111">
        <f t="shared" si="36"/>
      </c>
      <c r="AH64" s="111">
        <f t="shared" si="37"/>
      </c>
      <c r="AI64" s="111">
        <f t="shared" si="38"/>
      </c>
      <c r="AJ64" s="111">
        <f t="shared" si="39"/>
      </c>
      <c r="AK64" s="111">
        <f t="shared" si="40"/>
      </c>
      <c r="AL64" s="112">
        <f t="shared" si="41"/>
      </c>
    </row>
    <row r="65" spans="1:38" s="78" customFormat="1" ht="15">
      <c r="A65" s="118" t="s">
        <v>420</v>
      </c>
      <c r="B65" s="117" t="s">
        <v>421</v>
      </c>
      <c r="C65" s="178" t="s">
        <v>58</v>
      </c>
      <c r="D65" s="291">
        <v>119</v>
      </c>
      <c r="E65" s="149">
        <f>IF(ISBLANK(D65),"",VLOOKUP(D65,Moustique_50_m,2))</f>
        <v>9</v>
      </c>
      <c r="F65" s="293">
        <v>110</v>
      </c>
      <c r="G65" s="149">
        <f>IF(ISBLANK(F65),"",VLOOKUP(F65,Moustique_50_haies,2))</f>
        <v>14</v>
      </c>
      <c r="H65" s="296"/>
      <c r="I65" s="113">
        <f>IF(ISBLANK(H65),"",VLOOKUP(H65,Moustique_600_marche,2))</f>
      </c>
      <c r="J65" s="230"/>
      <c r="K65" s="149">
        <f>IF(ISBLANK(J65),"",VLOOKUP(J65,Moustique_Triple_saut,2))</f>
      </c>
      <c r="L65" s="298">
        <v>242</v>
      </c>
      <c r="M65" s="149">
        <f>IF(ISBLANK(L65),"",VLOOKUP(L65,Moustique_MB,2))</f>
        <v>5</v>
      </c>
      <c r="N65" s="298"/>
      <c r="O65" s="166">
        <f>IF(ISBLANK(N65),"",VLOOKUP(N65,Moustique_Anneau,2))</f>
      </c>
      <c r="P65" s="175">
        <f t="shared" si="21"/>
        <v>3</v>
      </c>
      <c r="Q65" s="176">
        <f t="shared" si="22"/>
        <v>28</v>
      </c>
      <c r="R65" s="232">
        <v>61</v>
      </c>
      <c r="S65" s="75"/>
      <c r="T65" s="111">
        <f t="shared" si="23"/>
      </c>
      <c r="U65" s="111">
        <f t="shared" si="24"/>
      </c>
      <c r="V65" s="111">
        <f t="shared" si="25"/>
      </c>
      <c r="W65" s="111">
        <f t="shared" si="26"/>
      </c>
      <c r="X65" s="111">
        <f t="shared" si="27"/>
      </c>
      <c r="Y65" s="111">
        <f t="shared" si="28"/>
      </c>
      <c r="Z65" s="111">
        <f t="shared" si="29"/>
      </c>
      <c r="AA65" s="111">
        <f t="shared" si="30"/>
      </c>
      <c r="AB65" s="111">
        <f t="shared" si="31"/>
      </c>
      <c r="AC65" s="111">
        <f t="shared" si="32"/>
      </c>
      <c r="AD65" s="111">
        <f t="shared" si="33"/>
      </c>
      <c r="AE65" s="111">
        <f t="shared" si="34"/>
        <v>28</v>
      </c>
      <c r="AF65" s="111">
        <f t="shared" si="35"/>
      </c>
      <c r="AG65" s="111">
        <f t="shared" si="36"/>
      </c>
      <c r="AH65" s="111">
        <f t="shared" si="37"/>
      </c>
      <c r="AI65" s="111">
        <f t="shared" si="38"/>
      </c>
      <c r="AJ65" s="111">
        <f t="shared" si="39"/>
      </c>
      <c r="AK65" s="111">
        <f t="shared" si="40"/>
      </c>
      <c r="AL65" s="112">
        <f t="shared" si="41"/>
      </c>
    </row>
    <row r="66" spans="1:38" s="78" customFormat="1" ht="15">
      <c r="A66" s="210" t="s">
        <v>445</v>
      </c>
      <c r="B66" s="201" t="s">
        <v>446</v>
      </c>
      <c r="C66" s="220" t="s">
        <v>58</v>
      </c>
      <c r="D66" s="188">
        <v>107</v>
      </c>
      <c r="E66" s="149">
        <f>IF(ISBLANK(D66),"",VLOOKUP(D66,Moustique_50_m,2))</f>
        <v>12</v>
      </c>
      <c r="F66" s="189">
        <v>137</v>
      </c>
      <c r="G66" s="190">
        <f>IF(ISBLANK(F66),"",VLOOKUP(F66,Moustique_50_haies,2))</f>
        <v>8</v>
      </c>
      <c r="H66" s="191"/>
      <c r="I66" s="113">
        <f>IF(ISBLANK(H66),"",VLOOKUP(H66,Moustique_600_marche,2))</f>
      </c>
      <c r="J66" s="230"/>
      <c r="K66" s="149">
        <f>IF(ISBLANK(J66),"",VLOOKUP(J66,Moustique_Triple_saut,2))</f>
      </c>
      <c r="L66" s="187">
        <v>343</v>
      </c>
      <c r="M66" s="149">
        <f>IF(ISBLANK(L66),"",VLOOKUP(L66,Moustique_MB,2))</f>
        <v>8</v>
      </c>
      <c r="N66" s="187"/>
      <c r="O66" s="166">
        <f>IF(ISBLANK(N66),"",VLOOKUP(N66,Moustique_Anneau,2))</f>
      </c>
      <c r="P66" s="175">
        <f t="shared" si="21"/>
        <v>3</v>
      </c>
      <c r="Q66" s="176">
        <f t="shared" si="22"/>
        <v>28</v>
      </c>
      <c r="R66" s="232">
        <v>62</v>
      </c>
      <c r="T66" s="111">
        <f t="shared" si="23"/>
      </c>
      <c r="U66" s="111">
        <f t="shared" si="24"/>
      </c>
      <c r="V66" s="111">
        <f t="shared" si="25"/>
      </c>
      <c r="W66" s="111">
        <f t="shared" si="26"/>
      </c>
      <c r="X66" s="111">
        <f t="shared" si="27"/>
      </c>
      <c r="Y66" s="111">
        <f t="shared" si="28"/>
      </c>
      <c r="Z66" s="111">
        <f t="shared" si="29"/>
      </c>
      <c r="AA66" s="111">
        <f t="shared" si="30"/>
      </c>
      <c r="AB66" s="111">
        <f t="shared" si="31"/>
      </c>
      <c r="AC66" s="111">
        <f t="shared" si="32"/>
      </c>
      <c r="AD66" s="111">
        <f t="shared" si="33"/>
      </c>
      <c r="AE66" s="111">
        <f t="shared" si="34"/>
        <v>28</v>
      </c>
      <c r="AF66" s="111">
        <f t="shared" si="35"/>
      </c>
      <c r="AG66" s="111">
        <f t="shared" si="36"/>
      </c>
      <c r="AH66" s="111">
        <f t="shared" si="37"/>
      </c>
      <c r="AI66" s="111">
        <f t="shared" si="38"/>
      </c>
      <c r="AJ66" s="111">
        <f t="shared" si="39"/>
      </c>
      <c r="AK66" s="111">
        <f t="shared" si="40"/>
      </c>
      <c r="AL66" s="112">
        <f t="shared" si="41"/>
      </c>
    </row>
    <row r="67" spans="1:38" s="78" customFormat="1" ht="15">
      <c r="A67" s="121" t="s">
        <v>337</v>
      </c>
      <c r="B67" s="116" t="s">
        <v>336</v>
      </c>
      <c r="C67" s="178" t="s">
        <v>43</v>
      </c>
      <c r="D67" s="188">
        <v>105</v>
      </c>
      <c r="E67" s="149">
        <f>IF(ISBLANK(D67),"",VLOOKUP(D67,Moustique_50_m,2))</f>
        <v>12</v>
      </c>
      <c r="F67" s="189"/>
      <c r="G67" s="190">
        <f>IF(ISBLANK(F67),"",VLOOKUP(F67,Moustique_50_haies,2))</f>
      </c>
      <c r="H67" s="191">
        <v>5300</v>
      </c>
      <c r="I67" s="113">
        <f>IF(ISBLANK(H67),"",VLOOKUP(H67,Moustique_600_marche,2))</f>
        <v>7</v>
      </c>
      <c r="J67" s="230"/>
      <c r="K67" s="149">
        <f>IF(ISBLANK(J67),"",VLOOKUP(J67,Moustique_Triple_saut,2))</f>
      </c>
      <c r="L67" s="187">
        <v>323</v>
      </c>
      <c r="M67" s="149">
        <f>IF(ISBLANK(L67),"",VLOOKUP(L67,Moustique_MB,2))</f>
        <v>8</v>
      </c>
      <c r="N67" s="187"/>
      <c r="O67" s="166">
        <f>IF(ISBLANK(N67),"",VLOOKUP(N67,Moustique_Anneau,2))</f>
      </c>
      <c r="P67" s="175">
        <f t="shared" si="21"/>
        <v>3</v>
      </c>
      <c r="Q67" s="176">
        <f t="shared" si="22"/>
        <v>27</v>
      </c>
      <c r="R67" s="232">
        <v>63</v>
      </c>
      <c r="T67" s="111">
        <f t="shared" si="23"/>
      </c>
      <c r="U67" s="111">
        <f t="shared" si="24"/>
      </c>
      <c r="V67" s="111">
        <f t="shared" si="25"/>
      </c>
      <c r="W67" s="111">
        <f t="shared" si="26"/>
      </c>
      <c r="X67" s="111">
        <f t="shared" si="27"/>
      </c>
      <c r="Y67" s="111">
        <f t="shared" si="28"/>
      </c>
      <c r="Z67" s="111">
        <f t="shared" si="29"/>
      </c>
      <c r="AA67" s="111">
        <f t="shared" si="30"/>
      </c>
      <c r="AB67" s="111">
        <f t="shared" si="31"/>
        <v>27</v>
      </c>
      <c r="AC67" s="111">
        <f t="shared" si="32"/>
      </c>
      <c r="AD67" s="111">
        <f t="shared" si="33"/>
      </c>
      <c r="AE67" s="111">
        <f t="shared" si="34"/>
      </c>
      <c r="AF67" s="111">
        <f t="shared" si="35"/>
      </c>
      <c r="AG67" s="111">
        <f t="shared" si="36"/>
      </c>
      <c r="AH67" s="111">
        <f t="shared" si="37"/>
      </c>
      <c r="AI67" s="111">
        <f t="shared" si="38"/>
      </c>
      <c r="AJ67" s="111">
        <f t="shared" si="39"/>
      </c>
      <c r="AK67" s="111">
        <f t="shared" si="40"/>
      </c>
      <c r="AL67" s="112">
        <f t="shared" si="41"/>
      </c>
    </row>
    <row r="68" spans="1:38" s="78" customFormat="1" ht="15">
      <c r="A68" s="210" t="s">
        <v>675</v>
      </c>
      <c r="B68" s="201" t="s">
        <v>676</v>
      </c>
      <c r="C68" s="220" t="s">
        <v>241</v>
      </c>
      <c r="D68" s="290">
        <v>110</v>
      </c>
      <c r="E68" s="149">
        <f>IF(ISBLANK(D68),"",VLOOKUP(D68,Moustique_50_m,2))</f>
        <v>11</v>
      </c>
      <c r="F68" s="292">
        <v>132</v>
      </c>
      <c r="G68" s="190">
        <f>IF(ISBLANK(F68),"",VLOOKUP(F68,Moustique_50_haies,2))</f>
        <v>9</v>
      </c>
      <c r="H68" s="295"/>
      <c r="I68" s="113">
        <f>IF(ISBLANK(H68),"",VLOOKUP(H68,Moustique_600_marche,2))</f>
      </c>
      <c r="J68" s="230">
        <v>325</v>
      </c>
      <c r="K68" s="149">
        <f>IF(ISBLANK(J68),"",VLOOKUP(J68,Moustique_Triple_saut,2))</f>
        <v>7</v>
      </c>
      <c r="L68" s="187"/>
      <c r="M68" s="149"/>
      <c r="N68" s="297"/>
      <c r="O68" s="166">
        <f>IF(ISBLANK(N68),"",VLOOKUP(N68,Moustique_Anneau,2))</f>
      </c>
      <c r="P68" s="175">
        <f t="shared" si="21"/>
        <v>3</v>
      </c>
      <c r="Q68" s="176">
        <f t="shared" si="22"/>
        <v>27</v>
      </c>
      <c r="R68" s="232">
        <v>64</v>
      </c>
      <c r="T68" s="111">
        <f t="shared" si="23"/>
      </c>
      <c r="U68" s="111">
        <f t="shared" si="24"/>
      </c>
      <c r="V68" s="111">
        <f t="shared" si="25"/>
        <v>27</v>
      </c>
      <c r="W68" s="111">
        <f t="shared" si="26"/>
      </c>
      <c r="X68" s="111">
        <f t="shared" si="27"/>
      </c>
      <c r="Y68" s="111">
        <f t="shared" si="28"/>
      </c>
      <c r="Z68" s="111">
        <f t="shared" si="29"/>
      </c>
      <c r="AA68" s="111">
        <f t="shared" si="30"/>
      </c>
      <c r="AB68" s="111">
        <f t="shared" si="31"/>
      </c>
      <c r="AC68" s="111">
        <f t="shared" si="32"/>
      </c>
      <c r="AD68" s="111">
        <f t="shared" si="33"/>
      </c>
      <c r="AE68" s="111">
        <f t="shared" si="34"/>
      </c>
      <c r="AF68" s="111">
        <f t="shared" si="35"/>
      </c>
      <c r="AG68" s="111">
        <f t="shared" si="36"/>
      </c>
      <c r="AH68" s="111">
        <f t="shared" si="37"/>
      </c>
      <c r="AI68" s="111">
        <f t="shared" si="38"/>
      </c>
      <c r="AJ68" s="111">
        <f t="shared" si="39"/>
      </c>
      <c r="AK68" s="111">
        <f t="shared" si="40"/>
      </c>
      <c r="AL68" s="112">
        <f t="shared" si="41"/>
      </c>
    </row>
    <row r="69" spans="1:38" s="78" customFormat="1" ht="15">
      <c r="A69" s="130" t="s">
        <v>392</v>
      </c>
      <c r="B69" s="115" t="s">
        <v>393</v>
      </c>
      <c r="C69" s="182" t="s">
        <v>42</v>
      </c>
      <c r="D69" s="188">
        <v>112</v>
      </c>
      <c r="E69" s="149">
        <f>IF(ISBLANK(D69),"",VLOOKUP(D69,Moustique_50_m,2))</f>
        <v>10</v>
      </c>
      <c r="F69" s="189">
        <v>137</v>
      </c>
      <c r="G69" s="190">
        <f>IF(ISBLANK(F69),"",VLOOKUP(F69,Moustique_50_haies,2))</f>
        <v>8</v>
      </c>
      <c r="H69" s="191"/>
      <c r="I69" s="113">
        <f>IF(ISBLANK(H69),"",VLOOKUP(H69,Moustique_600_marche,2))</f>
      </c>
      <c r="J69" s="230"/>
      <c r="K69" s="149">
        <f>IF(ISBLANK(J69),"",VLOOKUP(J69,Moustique_Triple_saut,2))</f>
      </c>
      <c r="L69" s="187"/>
      <c r="M69" s="149">
        <f>IF(ISBLANK(L69),"",VLOOKUP(L69,Moustique_MB,2))</f>
      </c>
      <c r="N69" s="187">
        <v>995</v>
      </c>
      <c r="O69" s="166">
        <f>IF(ISBLANK(N69),"",VLOOKUP(N69,Moustique_Anneau,2))</f>
        <v>9</v>
      </c>
      <c r="P69" s="175">
        <f aca="true" t="shared" si="42" ref="P69:P83">IF(ISBLANK(C69),"",COUNTA(D69,F69,H69,J69,L69,N69))</f>
        <v>3</v>
      </c>
      <c r="Q69" s="176">
        <f aca="true" t="shared" si="43" ref="Q69:Q83">SUM(O69,M69,K69,I69,G69,E69)</f>
        <v>27</v>
      </c>
      <c r="R69" s="232">
        <v>65</v>
      </c>
      <c r="S69" s="95"/>
      <c r="T69" s="111">
        <f aca="true" t="shared" si="44" ref="T69:T83">IF($T$3&lt;&gt;(C69),"",Q69)</f>
      </c>
      <c r="U69" s="111">
        <f aca="true" t="shared" si="45" ref="U69:U83">IF($U$3&lt;&gt;(C69),"",Q69)</f>
      </c>
      <c r="V69" s="111">
        <f aca="true" t="shared" si="46" ref="V69:V83">IF($V$3&lt;&gt;(C69),"",Q69)</f>
      </c>
      <c r="W69" s="111">
        <f aca="true" t="shared" si="47" ref="W69:W83">IF($W$3&lt;&gt;(C69),"",Q69)</f>
      </c>
      <c r="X69" s="111">
        <f aca="true" t="shared" si="48" ref="X69:X83">IF($X$3&lt;&gt;(C69),"",Q69)</f>
      </c>
      <c r="Y69" s="111">
        <f aca="true" t="shared" si="49" ref="Y69:Y83">IF($Y$3&lt;&gt;(C69),"",Q69)</f>
      </c>
      <c r="Z69" s="111">
        <f aca="true" t="shared" si="50" ref="Z69:Z83">IF($Z$3&lt;&gt;(C69),"",Q69)</f>
      </c>
      <c r="AA69" s="111">
        <f aca="true" t="shared" si="51" ref="AA69:AA83">IF($AA$3&lt;&gt;(C69),"",Q69)</f>
      </c>
      <c r="AB69" s="111">
        <f aca="true" t="shared" si="52" ref="AB69:AB83">IF($AB$3&lt;&gt;(C69),"",Q69)</f>
      </c>
      <c r="AC69" s="111">
        <f aca="true" t="shared" si="53" ref="AC69:AC83">IF($AC$3&lt;&gt;(C69),"",Q69)</f>
      </c>
      <c r="AD69" s="111">
        <f aca="true" t="shared" si="54" ref="AD69:AD83">IF($AD$3&lt;&gt;(C69),"",Q69)</f>
      </c>
      <c r="AE69" s="111">
        <f aca="true" t="shared" si="55" ref="AE69:AE83">IF($AE$3&lt;&gt;(C69),"",Q69)</f>
      </c>
      <c r="AF69" s="111">
        <f aca="true" t="shared" si="56" ref="AF69:AF83">IF($AF$3&lt;&gt;(C69),"",Q69)</f>
      </c>
      <c r="AG69" s="111">
        <f aca="true" t="shared" si="57" ref="AG69:AG83">IF($AG$3&lt;&gt;(C69),"",Q69)</f>
      </c>
      <c r="AH69" s="111">
        <f aca="true" t="shared" si="58" ref="AH69:AH83">IF($AH$3&lt;&gt;(C69),"",Q69)</f>
      </c>
      <c r="AI69" s="111">
        <f aca="true" t="shared" si="59" ref="AI69:AI83">IF($AI$3&lt;&gt;(C69),"",Q69)</f>
      </c>
      <c r="AJ69" s="111">
        <f aca="true" t="shared" si="60" ref="AJ69:AJ83">IF($AJ$3&lt;&gt;(C69),"",Q69)</f>
        <v>27</v>
      </c>
      <c r="AK69" s="111">
        <f aca="true" t="shared" si="61" ref="AK69:AK83">IF($AK$3&lt;&gt;(C69),"",Q69)</f>
      </c>
      <c r="AL69" s="112">
        <f aca="true" t="shared" si="62" ref="AL69:AL83">IF($AL$3&lt;&gt;(C69),"",Q69)</f>
      </c>
    </row>
    <row r="70" spans="1:38" s="78" customFormat="1" ht="15">
      <c r="A70" s="118" t="s">
        <v>335</v>
      </c>
      <c r="B70" s="117" t="s">
        <v>104</v>
      </c>
      <c r="C70" s="178" t="s">
        <v>43</v>
      </c>
      <c r="D70" s="188">
        <v>121</v>
      </c>
      <c r="E70" s="149">
        <f>IF(ISBLANK(D70),"",VLOOKUP(D70,Moustique_50_m,2))</f>
        <v>8</v>
      </c>
      <c r="F70" s="189"/>
      <c r="G70" s="190">
        <f>IF(ISBLANK(F70),"",VLOOKUP(F70,Moustique_50_haies,2))</f>
      </c>
      <c r="H70" s="191">
        <v>4560</v>
      </c>
      <c r="I70" s="113">
        <f>IF(ISBLANK(H70),"",VLOOKUP(H70,Moustique_600_marche,2))</f>
        <v>11</v>
      </c>
      <c r="J70" s="230"/>
      <c r="K70" s="149">
        <f>IF(ISBLANK(J70),"",VLOOKUP(J70,Moustique_Triple_saut,2))</f>
      </c>
      <c r="L70" s="187">
        <v>299</v>
      </c>
      <c r="M70" s="149">
        <f>IF(ISBLANK(L70),"",VLOOKUP(L70,Moustique_MB,2))</f>
        <v>7</v>
      </c>
      <c r="N70" s="187"/>
      <c r="O70" s="166">
        <f>IF(ISBLANK(N70),"",VLOOKUP(N70,Moustique_Anneau,2))</f>
      </c>
      <c r="P70" s="175">
        <f t="shared" si="42"/>
        <v>3</v>
      </c>
      <c r="Q70" s="176">
        <f t="shared" si="43"/>
        <v>26</v>
      </c>
      <c r="R70" s="232">
        <v>66</v>
      </c>
      <c r="T70" s="111">
        <f t="shared" si="44"/>
      </c>
      <c r="U70" s="111">
        <f t="shared" si="45"/>
      </c>
      <c r="V70" s="111">
        <f t="shared" si="46"/>
      </c>
      <c r="W70" s="111">
        <f t="shared" si="47"/>
      </c>
      <c r="X70" s="111">
        <f t="shared" si="48"/>
      </c>
      <c r="Y70" s="111">
        <f t="shared" si="49"/>
      </c>
      <c r="Z70" s="111">
        <f t="shared" si="50"/>
      </c>
      <c r="AA70" s="111">
        <f t="shared" si="51"/>
      </c>
      <c r="AB70" s="111">
        <f t="shared" si="52"/>
        <v>26</v>
      </c>
      <c r="AC70" s="111">
        <f t="shared" si="53"/>
      </c>
      <c r="AD70" s="111">
        <f t="shared" si="54"/>
      </c>
      <c r="AE70" s="111">
        <f t="shared" si="55"/>
      </c>
      <c r="AF70" s="111">
        <f t="shared" si="56"/>
      </c>
      <c r="AG70" s="111">
        <f t="shared" si="57"/>
      </c>
      <c r="AH70" s="111">
        <f t="shared" si="58"/>
      </c>
      <c r="AI70" s="111">
        <f t="shared" si="59"/>
      </c>
      <c r="AJ70" s="111">
        <f t="shared" si="60"/>
      </c>
      <c r="AK70" s="111">
        <f t="shared" si="61"/>
      </c>
      <c r="AL70" s="112">
        <f t="shared" si="62"/>
      </c>
    </row>
    <row r="71" spans="1:38" s="78" customFormat="1" ht="15">
      <c r="A71" s="210" t="s">
        <v>611</v>
      </c>
      <c r="B71" s="201" t="s">
        <v>693</v>
      </c>
      <c r="C71" s="220" t="s">
        <v>241</v>
      </c>
      <c r="D71" s="188">
        <v>114</v>
      </c>
      <c r="E71" s="149">
        <f>IF(ISBLANK(D71),"",VLOOKUP(D71,Moustique_50_m,2))</f>
        <v>10</v>
      </c>
      <c r="F71" s="189"/>
      <c r="G71" s="190">
        <f>IF(ISBLANK(F71),"",VLOOKUP(F71,Moustique_50_haies,2))</f>
      </c>
      <c r="H71" s="191">
        <v>5030</v>
      </c>
      <c r="I71" s="113">
        <f>IF(ISBLANK(H71),"",VLOOKUP(H71,Moustique_600_marche,2))</f>
        <v>10</v>
      </c>
      <c r="J71" s="230"/>
      <c r="K71" s="149">
        <f>IF(ISBLANK(J71),"",VLOOKUP(J71,Moustique_Triple_saut,2))</f>
      </c>
      <c r="L71" s="187"/>
      <c r="M71" s="149">
        <f>IF(ISBLANK(L71),"",VLOOKUP(L71,Moustique_MB,2))</f>
      </c>
      <c r="N71" s="187">
        <v>620</v>
      </c>
      <c r="O71" s="166">
        <f>IF(ISBLANK(N71),"",VLOOKUP(N71,Moustique_Anneau,2))</f>
        <v>6</v>
      </c>
      <c r="P71" s="175">
        <f t="shared" si="42"/>
        <v>3</v>
      </c>
      <c r="Q71" s="176">
        <f t="shared" si="43"/>
        <v>26</v>
      </c>
      <c r="R71" s="232">
        <v>67</v>
      </c>
      <c r="T71" s="111">
        <f t="shared" si="44"/>
      </c>
      <c r="U71" s="111">
        <f t="shared" si="45"/>
      </c>
      <c r="V71" s="111">
        <f t="shared" si="46"/>
        <v>26</v>
      </c>
      <c r="W71" s="111">
        <f t="shared" si="47"/>
      </c>
      <c r="X71" s="111">
        <f t="shared" si="48"/>
      </c>
      <c r="Y71" s="111">
        <f t="shared" si="49"/>
      </c>
      <c r="Z71" s="111">
        <f t="shared" si="50"/>
      </c>
      <c r="AA71" s="111">
        <f t="shared" si="51"/>
      </c>
      <c r="AB71" s="111">
        <f t="shared" si="52"/>
      </c>
      <c r="AC71" s="111">
        <f t="shared" si="53"/>
      </c>
      <c r="AD71" s="111">
        <f t="shared" si="54"/>
      </c>
      <c r="AE71" s="111">
        <f t="shared" si="55"/>
      </c>
      <c r="AF71" s="111">
        <f t="shared" si="56"/>
      </c>
      <c r="AG71" s="111">
        <f t="shared" si="57"/>
      </c>
      <c r="AH71" s="111">
        <f t="shared" si="58"/>
      </c>
      <c r="AI71" s="111">
        <f t="shared" si="59"/>
      </c>
      <c r="AJ71" s="111">
        <f t="shared" si="60"/>
      </c>
      <c r="AK71" s="111">
        <f t="shared" si="61"/>
      </c>
      <c r="AL71" s="112">
        <f t="shared" si="62"/>
      </c>
    </row>
    <row r="72" spans="1:38" s="78" customFormat="1" ht="15">
      <c r="A72" s="125" t="s">
        <v>376</v>
      </c>
      <c r="B72" s="115" t="s">
        <v>377</v>
      </c>
      <c r="C72" s="182" t="s">
        <v>42</v>
      </c>
      <c r="D72" s="188">
        <v>139</v>
      </c>
      <c r="E72" s="149">
        <f>IF(ISBLANK(D72),"",VLOOKUP(D72,Moustique_50_m,2))</f>
        <v>5</v>
      </c>
      <c r="F72" s="189"/>
      <c r="G72" s="190">
        <f>IF(ISBLANK(F72),"",VLOOKUP(F72,Moustique_50_haies,2))</f>
      </c>
      <c r="H72" s="191"/>
      <c r="I72" s="113">
        <f>IF(ISBLANK(H72),"",VLOOKUP(H72,Moustique_600_marche,2))</f>
      </c>
      <c r="J72" s="230"/>
      <c r="K72" s="149">
        <f>IF(ISBLANK(J72),"",VLOOKUP(J72,Moustique_Triple_saut,2))</f>
      </c>
      <c r="L72" s="187">
        <v>320</v>
      </c>
      <c r="M72" s="149">
        <f>IF(ISBLANK(L72),"",VLOOKUP(L72,Moustique_MB,2))</f>
        <v>8</v>
      </c>
      <c r="N72" s="187">
        <v>1347</v>
      </c>
      <c r="O72" s="166">
        <f>IF(ISBLANK(N72),"",VLOOKUP(N72,Moustique_Anneau,2))</f>
        <v>13</v>
      </c>
      <c r="P72" s="175">
        <f t="shared" si="42"/>
        <v>3</v>
      </c>
      <c r="Q72" s="176">
        <f t="shared" si="43"/>
        <v>26</v>
      </c>
      <c r="R72" s="232">
        <v>68</v>
      </c>
      <c r="S72" s="95"/>
      <c r="T72" s="111">
        <f t="shared" si="44"/>
      </c>
      <c r="U72" s="111">
        <f t="shared" si="45"/>
      </c>
      <c r="V72" s="111">
        <f t="shared" si="46"/>
      </c>
      <c r="W72" s="111">
        <f t="shared" si="47"/>
      </c>
      <c r="X72" s="111">
        <f t="shared" si="48"/>
      </c>
      <c r="Y72" s="111">
        <f t="shared" si="49"/>
      </c>
      <c r="Z72" s="111">
        <f t="shared" si="50"/>
      </c>
      <c r="AA72" s="111">
        <f t="shared" si="51"/>
      </c>
      <c r="AB72" s="111">
        <f t="shared" si="52"/>
      </c>
      <c r="AC72" s="111">
        <f t="shared" si="53"/>
      </c>
      <c r="AD72" s="111">
        <f t="shared" si="54"/>
      </c>
      <c r="AE72" s="111">
        <f t="shared" si="55"/>
      </c>
      <c r="AF72" s="111">
        <f t="shared" si="56"/>
      </c>
      <c r="AG72" s="111">
        <f t="shared" si="57"/>
      </c>
      <c r="AH72" s="111">
        <f t="shared" si="58"/>
      </c>
      <c r="AI72" s="111">
        <f t="shared" si="59"/>
      </c>
      <c r="AJ72" s="111">
        <f t="shared" si="60"/>
        <v>26</v>
      </c>
      <c r="AK72" s="111">
        <f t="shared" si="61"/>
      </c>
      <c r="AL72" s="112">
        <f t="shared" si="62"/>
      </c>
    </row>
    <row r="73" spans="1:38" s="78" customFormat="1" ht="15">
      <c r="A73" s="210" t="s">
        <v>443</v>
      </c>
      <c r="B73" s="201" t="s">
        <v>658</v>
      </c>
      <c r="C73" s="220" t="s">
        <v>58</v>
      </c>
      <c r="D73" s="188">
        <v>110</v>
      </c>
      <c r="E73" s="149">
        <f>IF(ISBLANK(D73),"",VLOOKUP(D73,Moustique_50_m,2))</f>
        <v>11</v>
      </c>
      <c r="F73" s="189">
        <v>139</v>
      </c>
      <c r="G73" s="190">
        <f>IF(ISBLANK(F73),"",VLOOKUP(F73,Moustique_50_haies,2))</f>
        <v>7</v>
      </c>
      <c r="H73" s="191"/>
      <c r="I73" s="113">
        <f>IF(ISBLANK(H73),"",VLOOKUP(H73,Moustique_600_marche,2))</f>
      </c>
      <c r="J73" s="230"/>
      <c r="K73" s="149">
        <f>IF(ISBLANK(J73),"",VLOOKUP(J73,Moustique_Triple_saut,2))</f>
      </c>
      <c r="L73" s="187">
        <v>312</v>
      </c>
      <c r="M73" s="149">
        <f>IF(ISBLANK(L73),"",VLOOKUP(L73,Moustique_MB,2))</f>
        <v>7</v>
      </c>
      <c r="N73" s="187"/>
      <c r="O73" s="166">
        <f>IF(ISBLANK(N73),"",VLOOKUP(N73,Moustique_Anneau,2))</f>
      </c>
      <c r="P73" s="175">
        <f t="shared" si="42"/>
        <v>3</v>
      </c>
      <c r="Q73" s="176">
        <f t="shared" si="43"/>
        <v>25</v>
      </c>
      <c r="R73" s="232">
        <v>69</v>
      </c>
      <c r="T73" s="111">
        <f t="shared" si="44"/>
      </c>
      <c r="U73" s="111">
        <f t="shared" si="45"/>
      </c>
      <c r="V73" s="111">
        <f t="shared" si="46"/>
      </c>
      <c r="W73" s="111">
        <f t="shared" si="47"/>
      </c>
      <c r="X73" s="111">
        <f t="shared" si="48"/>
      </c>
      <c r="Y73" s="111">
        <f t="shared" si="49"/>
      </c>
      <c r="Z73" s="111">
        <f t="shared" si="50"/>
      </c>
      <c r="AA73" s="111">
        <f t="shared" si="51"/>
      </c>
      <c r="AB73" s="111">
        <f t="shared" si="52"/>
      </c>
      <c r="AC73" s="111">
        <f t="shared" si="53"/>
      </c>
      <c r="AD73" s="111">
        <f t="shared" si="54"/>
      </c>
      <c r="AE73" s="111">
        <f t="shared" si="55"/>
        <v>25</v>
      </c>
      <c r="AF73" s="111">
        <f t="shared" si="56"/>
      </c>
      <c r="AG73" s="111">
        <f t="shared" si="57"/>
      </c>
      <c r="AH73" s="111">
        <f t="shared" si="58"/>
      </c>
      <c r="AI73" s="111">
        <f t="shared" si="59"/>
      </c>
      <c r="AJ73" s="111">
        <f t="shared" si="60"/>
      </c>
      <c r="AK73" s="111">
        <f t="shared" si="61"/>
      </c>
      <c r="AL73" s="112">
        <f t="shared" si="62"/>
      </c>
    </row>
    <row r="74" spans="1:38" s="78" customFormat="1" ht="15">
      <c r="A74" s="210" t="s">
        <v>679</v>
      </c>
      <c r="B74" s="201" t="s">
        <v>680</v>
      </c>
      <c r="C74" s="220" t="s">
        <v>241</v>
      </c>
      <c r="D74" s="228">
        <v>114</v>
      </c>
      <c r="E74" s="149">
        <f>IF(ISBLANK(D74),"",VLOOKUP(D74,Moustique_50_m,2))</f>
        <v>10</v>
      </c>
      <c r="F74" s="249">
        <v>163</v>
      </c>
      <c r="G74" s="294">
        <f>IF(ISBLANK(F74),"",VLOOKUP(F74,Moustique_50_haies,2))</f>
        <v>3</v>
      </c>
      <c r="H74" s="77"/>
      <c r="I74" s="113">
        <f>IF(ISBLANK(H74),"",VLOOKUP(H74,Moustique_600_marche,2))</f>
      </c>
      <c r="J74" s="230"/>
      <c r="K74" s="149">
        <f>IF(ISBLANK(J74),"",VLOOKUP(J74,Moustique_Triple_saut,2))</f>
      </c>
      <c r="L74" s="231"/>
      <c r="M74" s="76">
        <f>IF(ISBLANK(L74),"",VLOOKUP(L74,Moustique_MB,2))</f>
      </c>
      <c r="N74" s="231">
        <v>920</v>
      </c>
      <c r="O74" s="166">
        <f>IF(ISBLANK(N74),"",VLOOKUP(N74,Moustique_Anneau,2))</f>
        <v>9</v>
      </c>
      <c r="P74" s="175">
        <f t="shared" si="42"/>
        <v>3</v>
      </c>
      <c r="Q74" s="176">
        <f t="shared" si="43"/>
        <v>22</v>
      </c>
      <c r="R74" s="232">
        <v>70</v>
      </c>
      <c r="T74" s="111">
        <f t="shared" si="44"/>
      </c>
      <c r="U74" s="111">
        <f t="shared" si="45"/>
      </c>
      <c r="V74" s="111">
        <f t="shared" si="46"/>
        <v>22</v>
      </c>
      <c r="W74" s="111">
        <f t="shared" si="47"/>
      </c>
      <c r="X74" s="111">
        <f t="shared" si="48"/>
      </c>
      <c r="Y74" s="111">
        <f t="shared" si="49"/>
      </c>
      <c r="Z74" s="111">
        <f t="shared" si="50"/>
      </c>
      <c r="AA74" s="111">
        <f t="shared" si="51"/>
      </c>
      <c r="AB74" s="111">
        <f t="shared" si="52"/>
      </c>
      <c r="AC74" s="111">
        <f t="shared" si="53"/>
      </c>
      <c r="AD74" s="111">
        <f t="shared" si="54"/>
      </c>
      <c r="AE74" s="111">
        <f t="shared" si="55"/>
      </c>
      <c r="AF74" s="111">
        <f t="shared" si="56"/>
      </c>
      <c r="AG74" s="111">
        <f t="shared" si="57"/>
      </c>
      <c r="AH74" s="111">
        <f t="shared" si="58"/>
      </c>
      <c r="AI74" s="111">
        <f t="shared" si="59"/>
      </c>
      <c r="AJ74" s="111">
        <f t="shared" si="60"/>
      </c>
      <c r="AK74" s="111">
        <f t="shared" si="61"/>
      </c>
      <c r="AL74" s="112">
        <f t="shared" si="62"/>
      </c>
    </row>
    <row r="75" spans="1:38" s="78" customFormat="1" ht="15">
      <c r="A75" s="210" t="s">
        <v>677</v>
      </c>
      <c r="B75" s="201" t="s">
        <v>678</v>
      </c>
      <c r="C75" s="220" t="s">
        <v>241</v>
      </c>
      <c r="D75" s="228">
        <v>118</v>
      </c>
      <c r="E75" s="149">
        <f>IF(ISBLANK(D75),"",VLOOKUP(D75,Moustique_50_m,2))</f>
        <v>9</v>
      </c>
      <c r="F75" s="249">
        <v>145</v>
      </c>
      <c r="G75" s="294">
        <f>IF(ISBLANK(F75),"",VLOOKUP(F75,Moustique_50_haies,2))</f>
        <v>6</v>
      </c>
      <c r="H75" s="77"/>
      <c r="I75" s="113">
        <f>IF(ISBLANK(H75),"",VLOOKUP(H75,Moustique_600_marche,2))</f>
      </c>
      <c r="J75" s="230">
        <v>300</v>
      </c>
      <c r="K75" s="149">
        <f>IF(ISBLANK(J75),"",VLOOKUP(J75,Moustique_Triple_saut,2))</f>
        <v>6</v>
      </c>
      <c r="L75" s="231"/>
      <c r="M75" s="76">
        <f>IF(ISBLANK(L75),"",VLOOKUP(L75,Moustique_MB,2))</f>
      </c>
      <c r="N75" s="231"/>
      <c r="O75" s="166">
        <f>IF(ISBLANK(N75),"",VLOOKUP(N75,Moustique_Anneau,2))</f>
      </c>
      <c r="P75" s="175">
        <f t="shared" si="42"/>
        <v>3</v>
      </c>
      <c r="Q75" s="176">
        <f t="shared" si="43"/>
        <v>21</v>
      </c>
      <c r="R75" s="232">
        <v>71</v>
      </c>
      <c r="T75" s="111">
        <f t="shared" si="44"/>
      </c>
      <c r="U75" s="111">
        <f t="shared" si="45"/>
      </c>
      <c r="V75" s="111">
        <f t="shared" si="46"/>
        <v>21</v>
      </c>
      <c r="W75" s="111">
        <f t="shared" si="47"/>
      </c>
      <c r="X75" s="111">
        <f t="shared" si="48"/>
      </c>
      <c r="Y75" s="111">
        <f t="shared" si="49"/>
      </c>
      <c r="Z75" s="111">
        <f t="shared" si="50"/>
      </c>
      <c r="AA75" s="111">
        <f t="shared" si="51"/>
      </c>
      <c r="AB75" s="111">
        <f t="shared" si="52"/>
      </c>
      <c r="AC75" s="111">
        <f t="shared" si="53"/>
      </c>
      <c r="AD75" s="111">
        <f t="shared" si="54"/>
      </c>
      <c r="AE75" s="111">
        <f t="shared" si="55"/>
      </c>
      <c r="AF75" s="111">
        <f t="shared" si="56"/>
      </c>
      <c r="AG75" s="111">
        <f t="shared" si="57"/>
      </c>
      <c r="AH75" s="111">
        <f t="shared" si="58"/>
      </c>
      <c r="AI75" s="111">
        <f t="shared" si="59"/>
      </c>
      <c r="AJ75" s="111">
        <f t="shared" si="60"/>
      </c>
      <c r="AK75" s="111">
        <f t="shared" si="61"/>
      </c>
      <c r="AL75" s="112">
        <f t="shared" si="62"/>
      </c>
    </row>
    <row r="76" spans="1:38" s="78" customFormat="1" ht="15">
      <c r="A76" s="210" t="s">
        <v>661</v>
      </c>
      <c r="B76" s="201" t="s">
        <v>662</v>
      </c>
      <c r="C76" s="220" t="s">
        <v>54</v>
      </c>
      <c r="D76" s="228">
        <v>93</v>
      </c>
      <c r="E76" s="149">
        <f>IF(ISBLANK(D76),"",VLOOKUP(D76,Moustique_50_m,2))</f>
        <v>16</v>
      </c>
      <c r="F76" s="249"/>
      <c r="G76" s="294">
        <f>IF(ISBLANK(F76),"",VLOOKUP(F76,Moustique_50_haies,2))</f>
      </c>
      <c r="H76" s="77"/>
      <c r="I76" s="113">
        <f>IF(ISBLANK(H76),"",VLOOKUP(H76,Moustique_600_marche,2))</f>
      </c>
      <c r="J76" s="230"/>
      <c r="K76" s="149">
        <f>IF(ISBLANK(J76),"",VLOOKUP(J76,Moustique_Triple_saut,2))</f>
      </c>
      <c r="L76" s="231"/>
      <c r="M76" s="76">
        <f>IF(ISBLANK(L76),"",VLOOKUP(L76,Moustique_MB,2))</f>
      </c>
      <c r="N76" s="231"/>
      <c r="O76" s="166">
        <f>IF(ISBLANK(N76),"",VLOOKUP(N76,Moustique_Anneau,2))</f>
      </c>
      <c r="P76" s="175">
        <f t="shared" si="42"/>
        <v>1</v>
      </c>
      <c r="Q76" s="176">
        <f t="shared" si="43"/>
        <v>16</v>
      </c>
      <c r="R76" s="232">
        <v>72</v>
      </c>
      <c r="T76" s="111">
        <f t="shared" si="44"/>
      </c>
      <c r="U76" s="111">
        <f t="shared" si="45"/>
      </c>
      <c r="V76" s="111">
        <f t="shared" si="46"/>
      </c>
      <c r="W76" s="111">
        <f t="shared" si="47"/>
      </c>
      <c r="X76" s="111">
        <f t="shared" si="48"/>
      </c>
      <c r="Y76" s="111">
        <f t="shared" si="49"/>
      </c>
      <c r="Z76" s="111">
        <f t="shared" si="50"/>
      </c>
      <c r="AA76" s="111">
        <f t="shared" si="51"/>
      </c>
      <c r="AB76" s="111">
        <f t="shared" si="52"/>
      </c>
      <c r="AC76" s="111">
        <f t="shared" si="53"/>
      </c>
      <c r="AD76" s="111">
        <f t="shared" si="54"/>
      </c>
      <c r="AE76" s="111">
        <f t="shared" si="55"/>
      </c>
      <c r="AF76" s="111">
        <f t="shared" si="56"/>
        <v>16</v>
      </c>
      <c r="AG76" s="111">
        <f t="shared" si="57"/>
      </c>
      <c r="AH76" s="111">
        <f t="shared" si="58"/>
      </c>
      <c r="AI76" s="111">
        <f t="shared" si="59"/>
      </c>
      <c r="AJ76" s="111">
        <f t="shared" si="60"/>
      </c>
      <c r="AK76" s="111">
        <f t="shared" si="61"/>
      </c>
      <c r="AL76" s="112">
        <f t="shared" si="62"/>
      </c>
    </row>
    <row r="77" spans="1:38" s="78" customFormat="1" ht="15">
      <c r="A77" s="210" t="s">
        <v>616</v>
      </c>
      <c r="B77" s="201" t="s">
        <v>450</v>
      </c>
      <c r="C77" s="220" t="s">
        <v>58</v>
      </c>
      <c r="D77" s="228">
        <v>121</v>
      </c>
      <c r="E77" s="149">
        <f>IF(ISBLANK(D77),"",VLOOKUP(D77,Moustique_50_m,2))</f>
        <v>8</v>
      </c>
      <c r="F77" s="249">
        <v>151</v>
      </c>
      <c r="G77" s="294">
        <f>IF(ISBLANK(F77),"",VLOOKUP(F77,Moustique_50_haies,2))</f>
        <v>5</v>
      </c>
      <c r="H77" s="77"/>
      <c r="I77" s="113">
        <f>IF(ISBLANK(H77),"",VLOOKUP(H77,Moustique_600_marche,2))</f>
      </c>
      <c r="J77" s="230"/>
      <c r="K77" s="149">
        <f>IF(ISBLANK(J77),"",VLOOKUP(J77,Moustique_Triple_saut,2))</f>
      </c>
      <c r="L77" s="231"/>
      <c r="M77" s="76">
        <f>IF(ISBLANK(L77),"",VLOOKUP(L77,Moustique_MB,2))</f>
      </c>
      <c r="N77" s="231">
        <v>288</v>
      </c>
      <c r="O77" s="166">
        <f>IF(ISBLANK(N77),"",VLOOKUP(N77,Moustique_Anneau,2))</f>
        <v>2</v>
      </c>
      <c r="P77" s="175">
        <f t="shared" si="42"/>
        <v>3</v>
      </c>
      <c r="Q77" s="176">
        <f t="shared" si="43"/>
        <v>15</v>
      </c>
      <c r="R77" s="232">
        <v>73</v>
      </c>
      <c r="T77" s="111">
        <f t="shared" si="44"/>
      </c>
      <c r="U77" s="111">
        <f t="shared" si="45"/>
      </c>
      <c r="V77" s="111">
        <f t="shared" si="46"/>
      </c>
      <c r="W77" s="111">
        <f t="shared" si="47"/>
      </c>
      <c r="X77" s="111">
        <f t="shared" si="48"/>
      </c>
      <c r="Y77" s="111">
        <f t="shared" si="49"/>
      </c>
      <c r="Z77" s="111">
        <f t="shared" si="50"/>
      </c>
      <c r="AA77" s="111">
        <f t="shared" si="51"/>
      </c>
      <c r="AB77" s="111">
        <f t="shared" si="52"/>
      </c>
      <c r="AC77" s="111">
        <f t="shared" si="53"/>
      </c>
      <c r="AD77" s="111">
        <f t="shared" si="54"/>
      </c>
      <c r="AE77" s="111">
        <f t="shared" si="55"/>
        <v>15</v>
      </c>
      <c r="AF77" s="111">
        <f t="shared" si="56"/>
      </c>
      <c r="AG77" s="111">
        <f t="shared" si="57"/>
      </c>
      <c r="AH77" s="111">
        <f t="shared" si="58"/>
      </c>
      <c r="AI77" s="111">
        <f t="shared" si="59"/>
      </c>
      <c r="AJ77" s="111">
        <f t="shared" si="60"/>
      </c>
      <c r="AK77" s="111">
        <f t="shared" si="61"/>
      </c>
      <c r="AL77" s="112">
        <f t="shared" si="62"/>
      </c>
    </row>
    <row r="78" spans="1:38" s="78" customFormat="1" ht="15">
      <c r="A78" s="210" t="s">
        <v>447</v>
      </c>
      <c r="B78" s="201" t="s">
        <v>670</v>
      </c>
      <c r="C78" s="220" t="s">
        <v>58</v>
      </c>
      <c r="D78" s="228">
        <v>124</v>
      </c>
      <c r="E78" s="149">
        <f>IF(ISBLANK(D78),"",VLOOKUP(D78,Moustique_50_m,2))</f>
        <v>8</v>
      </c>
      <c r="F78" s="249">
        <v>174</v>
      </c>
      <c r="G78" s="294">
        <f>IF(ISBLANK(F78),"",VLOOKUP(F78,Moustique_50_haies,2))</f>
        <v>1</v>
      </c>
      <c r="H78" s="77"/>
      <c r="I78" s="113">
        <f>IF(ISBLANK(H78),"",VLOOKUP(H78,Moustique_600_marche,2))</f>
      </c>
      <c r="J78" s="230"/>
      <c r="K78" s="149">
        <f>IF(ISBLANK(J78),"",VLOOKUP(J78,Moustique_Triple_saut,2))</f>
      </c>
      <c r="L78" s="231">
        <v>267</v>
      </c>
      <c r="M78" s="76">
        <f>IF(ISBLANK(L78),"",VLOOKUP(L78,Moustique_MB,2))</f>
        <v>6</v>
      </c>
      <c r="N78" s="231"/>
      <c r="O78" s="166">
        <f>IF(ISBLANK(N78),"",VLOOKUP(N78,Moustique_Anneau,2))</f>
      </c>
      <c r="P78" s="175">
        <f t="shared" si="42"/>
        <v>3</v>
      </c>
      <c r="Q78" s="176">
        <f t="shared" si="43"/>
        <v>15</v>
      </c>
      <c r="R78" s="232">
        <v>74</v>
      </c>
      <c r="T78" s="111">
        <f t="shared" si="44"/>
      </c>
      <c r="U78" s="111">
        <f t="shared" si="45"/>
      </c>
      <c r="V78" s="111">
        <f t="shared" si="46"/>
      </c>
      <c r="W78" s="111">
        <f t="shared" si="47"/>
      </c>
      <c r="X78" s="111">
        <f t="shared" si="48"/>
      </c>
      <c r="Y78" s="111">
        <f t="shared" si="49"/>
      </c>
      <c r="Z78" s="111">
        <f t="shared" si="50"/>
      </c>
      <c r="AA78" s="111">
        <f t="shared" si="51"/>
      </c>
      <c r="AB78" s="111">
        <f t="shared" si="52"/>
      </c>
      <c r="AC78" s="111">
        <f t="shared" si="53"/>
      </c>
      <c r="AD78" s="111">
        <f t="shared" si="54"/>
      </c>
      <c r="AE78" s="111">
        <f t="shared" si="55"/>
        <v>15</v>
      </c>
      <c r="AF78" s="111">
        <f t="shared" si="56"/>
      </c>
      <c r="AG78" s="111">
        <f t="shared" si="57"/>
      </c>
      <c r="AH78" s="111">
        <f t="shared" si="58"/>
      </c>
      <c r="AI78" s="111">
        <f t="shared" si="59"/>
      </c>
      <c r="AJ78" s="111">
        <f t="shared" si="60"/>
      </c>
      <c r="AK78" s="111">
        <f t="shared" si="61"/>
      </c>
      <c r="AL78" s="112">
        <f t="shared" si="62"/>
      </c>
    </row>
    <row r="79" spans="1:38" s="78" customFormat="1" ht="15">
      <c r="A79" s="207" t="s">
        <v>417</v>
      </c>
      <c r="B79" s="208" t="s">
        <v>700</v>
      </c>
      <c r="C79" s="220" t="s">
        <v>67</v>
      </c>
      <c r="D79" s="228">
        <v>155</v>
      </c>
      <c r="E79" s="149">
        <f>IF(ISBLANK(D79),"",VLOOKUP(D79,Moustique_50_m,2))</f>
        <v>2</v>
      </c>
      <c r="F79" s="249"/>
      <c r="G79" s="294">
        <f>IF(ISBLANK(F79),"",VLOOKUP(F79,Moustique_50_haies,2))</f>
      </c>
      <c r="H79" s="77"/>
      <c r="I79" s="113">
        <f>IF(ISBLANK(H79),"",VLOOKUP(H79,Moustique_600_marche,2))</f>
      </c>
      <c r="J79" s="230"/>
      <c r="K79" s="149">
        <f>IF(ISBLANK(J79),"",VLOOKUP(J79,Moustique_Triple_saut,2))</f>
      </c>
      <c r="L79" s="231">
        <v>286</v>
      </c>
      <c r="M79" s="76">
        <f>IF(ISBLANK(L79),"",VLOOKUP(L79,Moustique_MB,2))</f>
        <v>6</v>
      </c>
      <c r="N79" s="231">
        <v>611</v>
      </c>
      <c r="O79" s="166">
        <f>IF(ISBLANK(N79),"",VLOOKUP(N79,Moustique_Anneau,2))</f>
        <v>6</v>
      </c>
      <c r="P79" s="175">
        <f t="shared" si="42"/>
        <v>3</v>
      </c>
      <c r="Q79" s="176">
        <f t="shared" si="43"/>
        <v>14</v>
      </c>
      <c r="R79" s="232">
        <v>75</v>
      </c>
      <c r="S79" s="88"/>
      <c r="T79" s="111">
        <f t="shared" si="44"/>
      </c>
      <c r="U79" s="111">
        <f t="shared" si="45"/>
      </c>
      <c r="V79" s="111">
        <f t="shared" si="46"/>
      </c>
      <c r="W79" s="111">
        <f t="shared" si="47"/>
      </c>
      <c r="X79" s="111">
        <f t="shared" si="48"/>
      </c>
      <c r="Y79" s="111">
        <f t="shared" si="49"/>
      </c>
      <c r="Z79" s="111">
        <f t="shared" si="50"/>
      </c>
      <c r="AA79" s="111">
        <f t="shared" si="51"/>
      </c>
      <c r="AB79" s="111">
        <f t="shared" si="52"/>
      </c>
      <c r="AC79" s="111">
        <f t="shared" si="53"/>
        <v>14</v>
      </c>
      <c r="AD79" s="111">
        <f t="shared" si="54"/>
      </c>
      <c r="AE79" s="111">
        <f t="shared" si="55"/>
      </c>
      <c r="AF79" s="111">
        <f t="shared" si="56"/>
      </c>
      <c r="AG79" s="111">
        <f t="shared" si="57"/>
      </c>
      <c r="AH79" s="111">
        <f t="shared" si="58"/>
      </c>
      <c r="AI79" s="111">
        <f t="shared" si="59"/>
      </c>
      <c r="AJ79" s="111">
        <f t="shared" si="60"/>
      </c>
      <c r="AK79" s="111">
        <f t="shared" si="61"/>
      </c>
      <c r="AL79" s="112">
        <f t="shared" si="62"/>
      </c>
    </row>
    <row r="80" spans="1:38" s="78" customFormat="1" ht="15">
      <c r="A80" s="210" t="s">
        <v>653</v>
      </c>
      <c r="B80" s="201" t="s">
        <v>654</v>
      </c>
      <c r="C80" s="220" t="s">
        <v>86</v>
      </c>
      <c r="D80" s="228">
        <v>97</v>
      </c>
      <c r="E80" s="149">
        <f>IF(ISBLANK(D80),"",VLOOKUP(D80,Moustique_50_m,2))</f>
        <v>14</v>
      </c>
      <c r="F80" s="335"/>
      <c r="G80" s="294">
        <f>IF(ISBLANK(F80),"",VLOOKUP(F80,Moustique_50_haies,2))</f>
      </c>
      <c r="H80" s="77"/>
      <c r="I80" s="113">
        <f>IF(ISBLANK(H80),"",VLOOKUP(H80,Moustique_600_marche,2))</f>
      </c>
      <c r="J80" s="230"/>
      <c r="K80" s="149">
        <f>IF(ISBLANK(J80),"",VLOOKUP(J80,Moustique_Triple_saut,2))</f>
      </c>
      <c r="L80" s="231"/>
      <c r="M80" s="76">
        <f>IF(ISBLANK(L80),"",VLOOKUP(L80,Moustique_MB,2))</f>
      </c>
      <c r="N80" s="231"/>
      <c r="O80" s="166">
        <f>IF(ISBLANK(N80),"",VLOOKUP(N80,Moustique_Anneau,2))</f>
      </c>
      <c r="P80" s="175">
        <f t="shared" si="42"/>
        <v>1</v>
      </c>
      <c r="Q80" s="176">
        <f t="shared" si="43"/>
        <v>14</v>
      </c>
      <c r="R80" s="232">
        <v>76</v>
      </c>
      <c r="T80" s="111">
        <f t="shared" si="44"/>
      </c>
      <c r="U80" s="111">
        <f t="shared" si="45"/>
      </c>
      <c r="V80" s="111">
        <f t="shared" si="46"/>
      </c>
      <c r="W80" s="111">
        <f t="shared" si="47"/>
      </c>
      <c r="X80" s="111">
        <f t="shared" si="48"/>
      </c>
      <c r="Y80" s="111">
        <f t="shared" si="49"/>
      </c>
      <c r="Z80" s="111">
        <f t="shared" si="50"/>
      </c>
      <c r="AA80" s="111">
        <f t="shared" si="51"/>
      </c>
      <c r="AB80" s="111">
        <f t="shared" si="52"/>
      </c>
      <c r="AC80" s="111">
        <f t="shared" si="53"/>
      </c>
      <c r="AD80" s="111">
        <f t="shared" si="54"/>
      </c>
      <c r="AE80" s="111">
        <f t="shared" si="55"/>
      </c>
      <c r="AF80" s="111">
        <f t="shared" si="56"/>
      </c>
      <c r="AG80" s="111">
        <f t="shared" si="57"/>
      </c>
      <c r="AH80" s="111">
        <f t="shared" si="58"/>
      </c>
      <c r="AI80" s="111">
        <f t="shared" si="59"/>
      </c>
      <c r="AJ80" s="111">
        <f t="shared" si="60"/>
      </c>
      <c r="AK80" s="111">
        <f t="shared" si="61"/>
      </c>
      <c r="AL80" s="112">
        <f t="shared" si="62"/>
        <v>14</v>
      </c>
    </row>
    <row r="81" spans="1:38" s="78" customFormat="1" ht="15">
      <c r="A81" s="210" t="s">
        <v>573</v>
      </c>
      <c r="B81" s="201" t="s">
        <v>657</v>
      </c>
      <c r="C81" s="220" t="s">
        <v>58</v>
      </c>
      <c r="D81" s="228">
        <v>105</v>
      </c>
      <c r="E81" s="149">
        <f>IF(ISBLANK(D81),"",VLOOKUP(D81,Moustique_50_m,2))</f>
        <v>12</v>
      </c>
      <c r="F81" s="249"/>
      <c r="G81" s="294">
        <f>IF(ISBLANK(F81),"",VLOOKUP(F81,Moustique_50_haies,2))</f>
      </c>
      <c r="H81" s="77"/>
      <c r="I81" s="113">
        <f>IF(ISBLANK(H81),"",VLOOKUP(H81,Moustique_600_marche,2))</f>
      </c>
      <c r="J81" s="230"/>
      <c r="K81" s="149">
        <f>IF(ISBLANK(J81),"",VLOOKUP(J81,Moustique_Triple_saut,2))</f>
      </c>
      <c r="L81" s="231"/>
      <c r="M81" s="76">
        <f>IF(ISBLANK(L81),"",VLOOKUP(L81,Moustique_MB,2))</f>
      </c>
      <c r="N81" s="231"/>
      <c r="O81" s="166">
        <f>IF(ISBLANK(N81),"",VLOOKUP(N81,Moustique_Anneau,2))</f>
      </c>
      <c r="P81" s="175">
        <f t="shared" si="42"/>
        <v>1</v>
      </c>
      <c r="Q81" s="176">
        <f t="shared" si="43"/>
        <v>12</v>
      </c>
      <c r="R81" s="232">
        <v>77</v>
      </c>
      <c r="T81" s="111">
        <f t="shared" si="44"/>
      </c>
      <c r="U81" s="111">
        <f t="shared" si="45"/>
      </c>
      <c r="V81" s="111">
        <f t="shared" si="46"/>
      </c>
      <c r="W81" s="111">
        <f t="shared" si="47"/>
      </c>
      <c r="X81" s="111">
        <f t="shared" si="48"/>
      </c>
      <c r="Y81" s="111">
        <f t="shared" si="49"/>
      </c>
      <c r="Z81" s="111">
        <f t="shared" si="50"/>
      </c>
      <c r="AA81" s="111">
        <f t="shared" si="51"/>
      </c>
      <c r="AB81" s="111">
        <f t="shared" si="52"/>
      </c>
      <c r="AC81" s="111">
        <f t="shared" si="53"/>
      </c>
      <c r="AD81" s="111">
        <f t="shared" si="54"/>
      </c>
      <c r="AE81" s="111">
        <f t="shared" si="55"/>
        <v>12</v>
      </c>
      <c r="AF81" s="111">
        <f t="shared" si="56"/>
      </c>
      <c r="AG81" s="111">
        <f t="shared" si="57"/>
      </c>
      <c r="AH81" s="111">
        <f t="shared" si="58"/>
      </c>
      <c r="AI81" s="111">
        <f t="shared" si="59"/>
      </c>
      <c r="AJ81" s="111">
        <f t="shared" si="60"/>
      </c>
      <c r="AK81" s="111">
        <f t="shared" si="61"/>
      </c>
      <c r="AL81" s="112">
        <f t="shared" si="62"/>
      </c>
    </row>
    <row r="82" spans="1:38" s="78" customFormat="1" ht="15">
      <c r="A82" s="210" t="s">
        <v>443</v>
      </c>
      <c r="B82" s="201" t="s">
        <v>667</v>
      </c>
      <c r="C82" s="220" t="s">
        <v>58</v>
      </c>
      <c r="D82" s="228">
        <v>138</v>
      </c>
      <c r="E82" s="149">
        <f>IF(ISBLANK(D82),"",VLOOKUP(D82,Moustique_50_m,2))</f>
        <v>5</v>
      </c>
      <c r="F82" s="249"/>
      <c r="G82" s="294">
        <f>IF(ISBLANK(F82),"",VLOOKUP(F82,Moustique_50_haies,2))</f>
      </c>
      <c r="H82" s="77"/>
      <c r="I82" s="113">
        <f>IF(ISBLANK(H82),"",VLOOKUP(H82,Moustique_600_marche,2))</f>
      </c>
      <c r="J82" s="230"/>
      <c r="K82" s="149">
        <f>IF(ISBLANK(J82),"",VLOOKUP(J82,Moustique_Triple_saut,2))</f>
      </c>
      <c r="L82" s="231">
        <v>162</v>
      </c>
      <c r="M82" s="76">
        <f>IF(ISBLANK(L82),"",VLOOKUP(L82,Moustique_MB,2))</f>
        <v>2</v>
      </c>
      <c r="N82" s="231">
        <v>453</v>
      </c>
      <c r="O82" s="166">
        <f>IF(ISBLANK(N82),"",VLOOKUP(N82,Moustique_Anneau,2))</f>
        <v>4</v>
      </c>
      <c r="P82" s="175">
        <f t="shared" si="42"/>
        <v>3</v>
      </c>
      <c r="Q82" s="176">
        <f t="shared" si="43"/>
        <v>11</v>
      </c>
      <c r="R82" s="232">
        <v>78</v>
      </c>
      <c r="T82" s="111">
        <f t="shared" si="44"/>
      </c>
      <c r="U82" s="111">
        <f t="shared" si="45"/>
      </c>
      <c r="V82" s="111">
        <f t="shared" si="46"/>
      </c>
      <c r="W82" s="111">
        <f t="shared" si="47"/>
      </c>
      <c r="X82" s="111">
        <f t="shared" si="48"/>
      </c>
      <c r="Y82" s="111">
        <f t="shared" si="49"/>
      </c>
      <c r="Z82" s="111">
        <f t="shared" si="50"/>
      </c>
      <c r="AA82" s="111">
        <f t="shared" si="51"/>
      </c>
      <c r="AB82" s="111">
        <f t="shared" si="52"/>
      </c>
      <c r="AC82" s="111">
        <f t="shared" si="53"/>
      </c>
      <c r="AD82" s="111">
        <f t="shared" si="54"/>
      </c>
      <c r="AE82" s="111">
        <f t="shared" si="55"/>
        <v>11</v>
      </c>
      <c r="AF82" s="111">
        <f t="shared" si="56"/>
      </c>
      <c r="AG82" s="111">
        <f t="shared" si="57"/>
      </c>
      <c r="AH82" s="111">
        <f t="shared" si="58"/>
      </c>
      <c r="AI82" s="111">
        <f t="shared" si="59"/>
      </c>
      <c r="AJ82" s="111">
        <f t="shared" si="60"/>
      </c>
      <c r="AK82" s="111">
        <f t="shared" si="61"/>
      </c>
      <c r="AL82" s="112">
        <f t="shared" si="62"/>
      </c>
    </row>
    <row r="83" spans="1:38" s="78" customFormat="1" ht="15.75" thickBot="1">
      <c r="A83" s="446" t="s">
        <v>669</v>
      </c>
      <c r="B83" s="353" t="s">
        <v>442</v>
      </c>
      <c r="C83" s="447" t="s">
        <v>58</v>
      </c>
      <c r="D83" s="433"/>
      <c r="E83" s="434">
        <f>IF(ISBLANK(D83),"",VLOOKUP(D83,Moustique_50_m,2))</f>
      </c>
      <c r="F83" s="435"/>
      <c r="G83" s="436">
        <f>IF(ISBLANK(F83),"",VLOOKUP(F83,Moustique_50_haies,2))</f>
      </c>
      <c r="H83" s="437"/>
      <c r="I83" s="438">
        <f>IF(ISBLANK(H83),"",VLOOKUP(H83,Moustique_600_marche,2))</f>
      </c>
      <c r="J83" s="439"/>
      <c r="K83" s="434">
        <f>IF(ISBLANK(J83),"",VLOOKUP(J83,Moustique_Triple_saut,2))</f>
      </c>
      <c r="L83" s="440">
        <v>242</v>
      </c>
      <c r="M83" s="441">
        <f>IF(ISBLANK(L83),"",VLOOKUP(L83,Moustique_MB,2))</f>
        <v>5</v>
      </c>
      <c r="N83" s="440"/>
      <c r="O83" s="442">
        <f>IF(ISBLANK(N83),"",VLOOKUP(N83,Moustique_Anneau,2))</f>
      </c>
      <c r="P83" s="443">
        <f t="shared" si="42"/>
        <v>1</v>
      </c>
      <c r="Q83" s="444">
        <f t="shared" si="43"/>
        <v>5</v>
      </c>
      <c r="R83" s="445">
        <v>79</v>
      </c>
      <c r="T83" s="111">
        <f t="shared" si="44"/>
      </c>
      <c r="U83" s="111">
        <f t="shared" si="45"/>
      </c>
      <c r="V83" s="111">
        <f t="shared" si="46"/>
      </c>
      <c r="W83" s="111">
        <f t="shared" si="47"/>
      </c>
      <c r="X83" s="111">
        <f t="shared" si="48"/>
      </c>
      <c r="Y83" s="111">
        <f t="shared" si="49"/>
      </c>
      <c r="Z83" s="111">
        <f t="shared" si="50"/>
      </c>
      <c r="AA83" s="111">
        <f t="shared" si="51"/>
      </c>
      <c r="AB83" s="111">
        <f t="shared" si="52"/>
      </c>
      <c r="AC83" s="111">
        <f t="shared" si="53"/>
      </c>
      <c r="AD83" s="111">
        <f t="shared" si="54"/>
      </c>
      <c r="AE83" s="111">
        <f t="shared" si="55"/>
        <v>5</v>
      </c>
      <c r="AF83" s="111">
        <f t="shared" si="56"/>
      </c>
      <c r="AG83" s="111">
        <f t="shared" si="57"/>
      </c>
      <c r="AH83" s="111">
        <f t="shared" si="58"/>
      </c>
      <c r="AI83" s="111">
        <f t="shared" si="59"/>
      </c>
      <c r="AJ83" s="111">
        <f t="shared" si="60"/>
      </c>
      <c r="AK83" s="111">
        <f t="shared" si="61"/>
      </c>
      <c r="AL83" s="112">
        <f t="shared" si="62"/>
      </c>
    </row>
    <row r="85" spans="19:38" ht="15.75">
      <c r="S85" s="83" t="s">
        <v>13</v>
      </c>
      <c r="T85" s="83">
        <f>SUM(T5:T83)</f>
        <v>47</v>
      </c>
      <c r="U85" s="83">
        <f aca="true" t="shared" si="63" ref="U85:AL85">SUM(U5:U83)</f>
        <v>0</v>
      </c>
      <c r="V85" s="83">
        <f t="shared" si="63"/>
        <v>468</v>
      </c>
      <c r="W85" s="83">
        <f t="shared" si="63"/>
        <v>414</v>
      </c>
      <c r="X85" s="83">
        <f t="shared" si="63"/>
        <v>0</v>
      </c>
      <c r="Y85" s="83">
        <f t="shared" si="63"/>
        <v>0</v>
      </c>
      <c r="Z85" s="83">
        <f t="shared" si="63"/>
        <v>0</v>
      </c>
      <c r="AA85" s="83">
        <f t="shared" si="63"/>
        <v>0</v>
      </c>
      <c r="AB85" s="83">
        <f t="shared" si="63"/>
        <v>219</v>
      </c>
      <c r="AC85" s="83">
        <f t="shared" si="63"/>
        <v>341</v>
      </c>
      <c r="AD85" s="83">
        <f t="shared" si="63"/>
        <v>167</v>
      </c>
      <c r="AE85" s="83">
        <f t="shared" si="63"/>
        <v>343</v>
      </c>
      <c r="AF85" s="83">
        <f t="shared" si="63"/>
        <v>158</v>
      </c>
      <c r="AG85" s="83">
        <f t="shared" si="63"/>
        <v>54</v>
      </c>
      <c r="AH85" s="83">
        <f t="shared" si="63"/>
        <v>379</v>
      </c>
      <c r="AI85" s="83">
        <f t="shared" si="63"/>
        <v>0</v>
      </c>
      <c r="AJ85" s="83">
        <f t="shared" si="63"/>
        <v>262</v>
      </c>
      <c r="AK85" s="83">
        <f t="shared" si="63"/>
        <v>0</v>
      </c>
      <c r="AL85" s="83">
        <f t="shared" si="63"/>
        <v>14</v>
      </c>
    </row>
    <row r="86" spans="19:38" ht="15.75"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</row>
    <row r="87" spans="19:38" ht="15.75">
      <c r="S87" s="83" t="s">
        <v>55</v>
      </c>
      <c r="T87" s="85">
        <f>COUNTIF($C$5:$C83,T3)</f>
        <v>1</v>
      </c>
      <c r="U87" s="85">
        <f>COUNTIF($C$5:$C83,U3)</f>
        <v>0</v>
      </c>
      <c r="V87" s="85">
        <f>COUNTIF($C$5:$C83,V3)</f>
        <v>13</v>
      </c>
      <c r="W87" s="85">
        <f>COUNTIF($C$5:$C83,W3)</f>
        <v>11</v>
      </c>
      <c r="X87" s="85">
        <f>COUNTIF($C$5:$C83,X3)</f>
        <v>0</v>
      </c>
      <c r="Y87" s="85">
        <f>COUNTIF($C$5:$C83,Y3)</f>
        <v>0</v>
      </c>
      <c r="Z87" s="85">
        <f>COUNTIF($C$5:$C83,Z3)</f>
        <v>0</v>
      </c>
      <c r="AA87" s="85">
        <f>COUNTIF($C$5:$C83,AA3)</f>
        <v>0</v>
      </c>
      <c r="AB87" s="85">
        <f>COUNTIF($C$5:$C83,AB3)</f>
        <v>6</v>
      </c>
      <c r="AC87" s="85">
        <f>COUNTIF($C$5:$C83,AC3)</f>
        <v>9</v>
      </c>
      <c r="AD87" s="85">
        <f>COUNTIF($C$5:$C83,AD3)</f>
        <v>4</v>
      </c>
      <c r="AE87" s="85">
        <f>COUNTIF($C$5:$C83,AE3)</f>
        <v>13</v>
      </c>
      <c r="AF87" s="85">
        <f>COUNTIF($C$5:$C83,AF3)</f>
        <v>4</v>
      </c>
      <c r="AG87" s="85">
        <f>COUNTIF($C$5:$C83,AG3)</f>
        <v>1</v>
      </c>
      <c r="AH87" s="85">
        <f>COUNTIF($C$5:$C83,AH3)</f>
        <v>9</v>
      </c>
      <c r="AI87" s="85">
        <f>COUNTIF($C$5:$C83,AI3)</f>
        <v>0</v>
      </c>
      <c r="AJ87" s="85">
        <f>COUNTIF($C$5:$C83,AJ3)</f>
        <v>7</v>
      </c>
      <c r="AK87" s="85">
        <f>COUNTIF($C$5:$C83,AK3)</f>
        <v>0</v>
      </c>
      <c r="AL87" s="85">
        <f>COUNTIF($C$5:$C83,AL3)</f>
        <v>1</v>
      </c>
    </row>
    <row r="89" spans="19:38" ht="15.75">
      <c r="S89" s="85" t="s">
        <v>74</v>
      </c>
      <c r="T89" s="85">
        <v>11</v>
      </c>
      <c r="U89" s="85"/>
      <c r="V89" s="85">
        <v>1</v>
      </c>
      <c r="W89" s="85">
        <v>2</v>
      </c>
      <c r="X89" s="85"/>
      <c r="Y89" s="85"/>
      <c r="Z89" s="85"/>
      <c r="AA89" s="85"/>
      <c r="AB89" s="85">
        <v>7</v>
      </c>
      <c r="AC89" s="85">
        <v>5</v>
      </c>
      <c r="AD89" s="85">
        <v>8</v>
      </c>
      <c r="AE89" s="85">
        <v>4</v>
      </c>
      <c r="AF89" s="85">
        <v>9</v>
      </c>
      <c r="AG89" s="85">
        <v>10</v>
      </c>
      <c r="AH89" s="85">
        <v>3</v>
      </c>
      <c r="AI89" s="85"/>
      <c r="AJ89" s="85">
        <v>6</v>
      </c>
      <c r="AK89" s="85"/>
      <c r="AL89" s="85">
        <v>12</v>
      </c>
    </row>
  </sheetData>
  <sheetProtection selectLockedCells="1" selectUnlockedCells="1"/>
  <mergeCells count="32">
    <mergeCell ref="AK3:AK4"/>
    <mergeCell ref="AL3:AL4"/>
    <mergeCell ref="V3:V4"/>
    <mergeCell ref="AB3:AB4"/>
    <mergeCell ref="AC3:AC4"/>
    <mergeCell ref="AD3:AD4"/>
    <mergeCell ref="AE3:AE4"/>
    <mergeCell ref="Z3:Z4"/>
    <mergeCell ref="AA3:AA4"/>
    <mergeCell ref="AF3:AF4"/>
    <mergeCell ref="AI3:AI4"/>
    <mergeCell ref="AJ3:AJ4"/>
    <mergeCell ref="D3:E3"/>
    <mergeCell ref="F3:G3"/>
    <mergeCell ref="H3:I3"/>
    <mergeCell ref="N3:O3"/>
    <mergeCell ref="Q3:Q4"/>
    <mergeCell ref="AG3:AG4"/>
    <mergeCell ref="U3:U4"/>
    <mergeCell ref="W3:W4"/>
    <mergeCell ref="Y3:Y4"/>
    <mergeCell ref="R3:R4"/>
    <mergeCell ref="T3:T4"/>
    <mergeCell ref="AH3:AH4"/>
    <mergeCell ref="J3:K3"/>
    <mergeCell ref="L3:M3"/>
    <mergeCell ref="A1:R1"/>
    <mergeCell ref="A2:R2"/>
    <mergeCell ref="A3:A4"/>
    <mergeCell ref="B3:B4"/>
    <mergeCell ref="C3:C4"/>
    <mergeCell ref="X3:X4"/>
  </mergeCells>
  <printOptions horizontalCentered="1"/>
  <pageMargins left="0.25" right="0.25" top="0.75" bottom="0.75" header="0.3" footer="0.3"/>
  <pageSetup horizontalDpi="300" verticalDpi="300" orientation="landscape" paperSize="9" scale="62" r:id="rId1"/>
  <headerFooter alignWithMargins="0">
    <oddHeader>&amp;L&amp;"Times New Roman,Gras"FSGT Ile de France &amp;C&amp;"Times New Roman,Gras"&amp;14CHALLENGE GUIMIER JEUNES
1er tour</oddHeader>
    <oddFooter>&amp;CPage &amp;P de &amp;N&amp;R&amp;6J. Déom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BB64"/>
  <sheetViews>
    <sheetView showZeros="0" zoomScale="75" zoomScaleNormal="75" zoomScalePageLayoutView="0" workbookViewId="0" topLeftCell="A1">
      <pane xSplit="3" ySplit="4" topLeftCell="D5" activePane="bottomRight" state="frozen"/>
      <selection pane="topLeft" activeCell="H54" sqref="H54"/>
      <selection pane="topRight" activeCell="H54" sqref="H54"/>
      <selection pane="bottomLeft" activeCell="H54" sqref="H54"/>
      <selection pane="bottomRight" activeCell="E17" sqref="E17"/>
    </sheetView>
  </sheetViews>
  <sheetFormatPr defaultColWidth="11.00390625" defaultRowHeight="15.75"/>
  <cols>
    <col min="1" max="1" width="14.125" style="129" bestFit="1" customWidth="1"/>
    <col min="2" max="2" width="17.00390625" style="129" bestFit="1" customWidth="1"/>
    <col min="3" max="3" width="7.125" style="129" bestFit="1" customWidth="1"/>
    <col min="4" max="4" width="10.125" style="267" bestFit="1" customWidth="1"/>
    <col min="5" max="5" width="9.00390625" style="268" bestFit="1" customWidth="1"/>
    <col min="6" max="6" width="10.125" style="268" hidden="1" customWidth="1"/>
    <col min="7" max="7" width="9.00390625" style="268" hidden="1" customWidth="1"/>
    <col min="8" max="8" width="10.125" style="267" bestFit="1" customWidth="1"/>
    <col min="9" max="9" width="9.00390625" style="268" bestFit="1" customWidth="1"/>
    <col min="10" max="10" width="10.125" style="269" hidden="1" customWidth="1"/>
    <col min="11" max="11" width="9.00390625" style="268" hidden="1" customWidth="1"/>
    <col min="12" max="12" width="10.125" style="269" hidden="1" customWidth="1"/>
    <col min="13" max="13" width="9.00390625" style="268" hidden="1" customWidth="1"/>
    <col min="14" max="14" width="12.625" style="269" bestFit="1" customWidth="1"/>
    <col min="15" max="15" width="9.00390625" style="268" bestFit="1" customWidth="1"/>
    <col min="16" max="16" width="10.25390625" style="270" hidden="1" customWidth="1"/>
    <col min="17" max="17" width="9.00390625" style="268" hidden="1" customWidth="1"/>
    <col min="18" max="18" width="11.75390625" style="270" bestFit="1" customWidth="1"/>
    <col min="19" max="19" width="9.00390625" style="268" bestFit="1" customWidth="1"/>
    <col min="20" max="20" width="10.125" style="270" bestFit="1" customWidth="1"/>
    <col min="21" max="21" width="9.00390625" style="268" bestFit="1" customWidth="1"/>
    <col min="22" max="22" width="10.125" style="270" bestFit="1" customWidth="1"/>
    <col min="23" max="23" width="9.00390625" style="268" bestFit="1" customWidth="1"/>
    <col min="24" max="24" width="10.125" style="270" bestFit="1" customWidth="1"/>
    <col min="25" max="25" width="9.00390625" style="268" bestFit="1" customWidth="1"/>
    <col min="26" max="26" width="10.125" style="270" hidden="1" customWidth="1"/>
    <col min="27" max="27" width="9.00390625" style="268" hidden="1" customWidth="1"/>
    <col min="28" max="28" width="10.125" style="270" hidden="1" customWidth="1"/>
    <col min="29" max="29" width="9.00390625" style="268" hidden="1" customWidth="1"/>
    <col min="30" max="30" width="10.125" style="270" hidden="1" customWidth="1"/>
    <col min="31" max="31" width="9.00390625" style="268" hidden="1" customWidth="1"/>
    <col min="32" max="32" width="5.125" style="271" bestFit="1" customWidth="1"/>
    <col min="33" max="34" width="7.75390625" style="268" bestFit="1" customWidth="1"/>
    <col min="35" max="35" width="13.125" style="95" bestFit="1" customWidth="1"/>
    <col min="36" max="36" width="7.00390625" style="276" bestFit="1" customWidth="1"/>
    <col min="37" max="38" width="5.50390625" style="276" bestFit="1" customWidth="1"/>
    <col min="39" max="40" width="7.00390625" style="276" bestFit="1" customWidth="1"/>
    <col min="41" max="41" width="5.50390625" style="276" bestFit="1" customWidth="1"/>
    <col min="42" max="42" width="7.00390625" style="276" bestFit="1" customWidth="1"/>
    <col min="43" max="43" width="7.125" style="276" bestFit="1" customWidth="1"/>
    <col min="44" max="44" width="5.50390625" style="276" bestFit="1" customWidth="1"/>
    <col min="45" max="45" width="6.625" style="276" bestFit="1" customWidth="1"/>
    <col min="46" max="47" width="5.25390625" style="276" bestFit="1" customWidth="1"/>
    <col min="48" max="48" width="8.50390625" style="276" bestFit="1" customWidth="1"/>
    <col min="49" max="49" width="6.75390625" style="276" bestFit="1" customWidth="1"/>
    <col min="50" max="50" width="5.25390625" style="276" bestFit="1" customWidth="1"/>
    <col min="51" max="51" width="4.625" style="276" bestFit="1" customWidth="1"/>
    <col min="52" max="52" width="7.00390625" style="276" bestFit="1" customWidth="1"/>
    <col min="53" max="53" width="7.00390625" style="87" bestFit="1" customWidth="1"/>
    <col min="54" max="54" width="5.625" style="87" bestFit="1" customWidth="1"/>
    <col min="55" max="16384" width="11.00390625" style="95" customWidth="1"/>
  </cols>
  <sheetData>
    <row r="1" spans="1:34" s="92" customFormat="1" ht="27">
      <c r="A1" s="460" t="s">
        <v>397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</row>
    <row r="2" spans="1:52" s="86" customFormat="1" ht="27.75" thickBot="1">
      <c r="A2" s="482" t="s">
        <v>490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</row>
    <row r="3" spans="1:54" s="104" customFormat="1" ht="14.25">
      <c r="A3" s="478" t="s">
        <v>0</v>
      </c>
      <c r="B3" s="478" t="s">
        <v>66</v>
      </c>
      <c r="C3" s="480" t="s">
        <v>64</v>
      </c>
      <c r="D3" s="255" t="s">
        <v>20</v>
      </c>
      <c r="E3" s="251"/>
      <c r="F3" s="250" t="s">
        <v>21</v>
      </c>
      <c r="G3" s="250"/>
      <c r="H3" s="250" t="s">
        <v>4</v>
      </c>
      <c r="I3" s="250"/>
      <c r="J3" s="250" t="s">
        <v>5</v>
      </c>
      <c r="K3" s="250"/>
      <c r="L3" s="250" t="s">
        <v>22</v>
      </c>
      <c r="M3" s="250"/>
      <c r="N3" s="255" t="s">
        <v>23</v>
      </c>
      <c r="O3" s="251"/>
      <c r="P3" s="250" t="s">
        <v>8</v>
      </c>
      <c r="Q3" s="250"/>
      <c r="R3" s="250" t="s">
        <v>9</v>
      </c>
      <c r="S3" s="250"/>
      <c r="T3" s="255" t="s">
        <v>17</v>
      </c>
      <c r="U3" s="251"/>
      <c r="V3" s="250" t="s">
        <v>18</v>
      </c>
      <c r="W3" s="250"/>
      <c r="X3" s="255" t="s">
        <v>7</v>
      </c>
      <c r="Y3" s="251"/>
      <c r="Z3" s="250" t="s">
        <v>24</v>
      </c>
      <c r="AA3" s="250"/>
      <c r="AB3" s="250" t="s">
        <v>19</v>
      </c>
      <c r="AC3" s="250"/>
      <c r="AD3" s="250" t="s">
        <v>25</v>
      </c>
      <c r="AE3" s="250"/>
      <c r="AF3" s="408" t="s">
        <v>282</v>
      </c>
      <c r="AG3" s="250" t="s">
        <v>39</v>
      </c>
      <c r="AH3" s="410" t="s">
        <v>12</v>
      </c>
      <c r="AI3" s="93"/>
      <c r="AJ3" s="272" t="s">
        <v>59</v>
      </c>
      <c r="AK3" s="272" t="s">
        <v>40</v>
      </c>
      <c r="AL3" s="272" t="s">
        <v>241</v>
      </c>
      <c r="AM3" s="272" t="s">
        <v>69</v>
      </c>
      <c r="AN3" s="272" t="s">
        <v>57</v>
      </c>
      <c r="AO3" s="272" t="s">
        <v>76</v>
      </c>
      <c r="AP3" s="272" t="s">
        <v>147</v>
      </c>
      <c r="AQ3" s="272" t="s">
        <v>46</v>
      </c>
      <c r="AR3" s="272" t="s">
        <v>43</v>
      </c>
      <c r="AS3" s="272" t="s">
        <v>67</v>
      </c>
      <c r="AT3" s="272" t="s">
        <v>70</v>
      </c>
      <c r="AU3" s="272" t="s">
        <v>58</v>
      </c>
      <c r="AV3" s="285" t="s">
        <v>54</v>
      </c>
      <c r="AW3" s="272" t="s">
        <v>41</v>
      </c>
      <c r="AX3" s="272" t="s">
        <v>44</v>
      </c>
      <c r="AY3" s="272" t="s">
        <v>45</v>
      </c>
      <c r="AZ3" s="272" t="s">
        <v>42</v>
      </c>
      <c r="BA3" s="272" t="s">
        <v>56</v>
      </c>
      <c r="BB3" s="272" t="s">
        <v>86</v>
      </c>
    </row>
    <row r="4" spans="1:54" ht="15.75" thickBot="1">
      <c r="A4" s="479"/>
      <c r="B4" s="479"/>
      <c r="C4" s="481"/>
      <c r="D4" s="404" t="s">
        <v>2</v>
      </c>
      <c r="E4" s="405" t="s">
        <v>1</v>
      </c>
      <c r="F4" s="258" t="s">
        <v>2</v>
      </c>
      <c r="G4" s="383" t="s">
        <v>1</v>
      </c>
      <c r="H4" s="258" t="s">
        <v>2</v>
      </c>
      <c r="I4" s="383" t="s">
        <v>1</v>
      </c>
      <c r="J4" s="384" t="s">
        <v>2</v>
      </c>
      <c r="K4" s="383" t="s">
        <v>1</v>
      </c>
      <c r="L4" s="384" t="s">
        <v>2</v>
      </c>
      <c r="M4" s="383" t="s">
        <v>1</v>
      </c>
      <c r="N4" s="406" t="s">
        <v>2</v>
      </c>
      <c r="O4" s="405" t="s">
        <v>1</v>
      </c>
      <c r="P4" s="385" t="s">
        <v>2</v>
      </c>
      <c r="Q4" s="383" t="s">
        <v>1</v>
      </c>
      <c r="R4" s="385" t="s">
        <v>2</v>
      </c>
      <c r="S4" s="383" t="s">
        <v>1</v>
      </c>
      <c r="T4" s="407" t="s">
        <v>2</v>
      </c>
      <c r="U4" s="405" t="s">
        <v>1</v>
      </c>
      <c r="V4" s="385" t="s">
        <v>2</v>
      </c>
      <c r="W4" s="383" t="s">
        <v>1</v>
      </c>
      <c r="X4" s="407" t="s">
        <v>2</v>
      </c>
      <c r="Y4" s="405" t="s">
        <v>1</v>
      </c>
      <c r="Z4" s="385" t="s">
        <v>2</v>
      </c>
      <c r="AA4" s="383" t="s">
        <v>1</v>
      </c>
      <c r="AB4" s="385" t="s">
        <v>2</v>
      </c>
      <c r="AC4" s="383" t="s">
        <v>1</v>
      </c>
      <c r="AD4" s="385" t="s">
        <v>2</v>
      </c>
      <c r="AE4" s="383" t="s">
        <v>1</v>
      </c>
      <c r="AF4" s="409">
        <f>IF(ISBLANK(C4),"",COUNTA(AD4,AB4,Z4,X4,V4,T4,R4,P4,N4,L4))</f>
      </c>
      <c r="AG4" s="382"/>
      <c r="AH4" s="411"/>
      <c r="AI4" s="93"/>
      <c r="AJ4" s="273"/>
      <c r="AK4" s="273"/>
      <c r="AL4" s="274"/>
      <c r="AM4" s="273"/>
      <c r="AN4" s="274"/>
      <c r="AO4" s="274"/>
      <c r="AP4" s="274"/>
      <c r="AQ4" s="273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</row>
    <row r="5" spans="1:54" ht="15" customHeight="1">
      <c r="A5" s="387" t="s">
        <v>203</v>
      </c>
      <c r="B5" s="388" t="s">
        <v>204</v>
      </c>
      <c r="C5" s="288" t="s">
        <v>69</v>
      </c>
      <c r="D5" s="389">
        <v>91</v>
      </c>
      <c r="E5" s="390">
        <f>IF(ISBLANK(D5),"",VLOOKUP(D5,Po_60_m,2))</f>
        <v>18</v>
      </c>
      <c r="F5" s="391"/>
      <c r="G5" s="392">
        <f>IF(ISBLANK(F5),"",VLOOKUP(F5,Po_120_m,2))</f>
      </c>
      <c r="H5" s="393"/>
      <c r="I5" s="392">
        <f>IF(ISBLANK(H5),"",VLOOKUP(H5,Po_50_m_H.,2))</f>
      </c>
      <c r="J5" s="394"/>
      <c r="K5" s="392">
        <f>IF(ISBLANK(J5),"",VLOOKUP(J5,Po_500_m,2))</f>
      </c>
      <c r="L5" s="395"/>
      <c r="M5" s="392">
        <f>IF(ISBLANK(L5),"",VLOOKUP(L5,Po_1000_m,2))</f>
      </c>
      <c r="N5" s="395"/>
      <c r="O5" s="392">
        <f>IF(ISBLANK(N5),"",VLOOKUP(N5,Po_1_km_marche,2))</f>
      </c>
      <c r="P5" s="396"/>
      <c r="Q5" s="392">
        <f>IF(ISBLANK(P5),"",VLOOKUP(P5,Po_Longueur,2))</f>
      </c>
      <c r="R5" s="396">
        <v>850</v>
      </c>
      <c r="S5" s="392">
        <f>IF(ISBLANK(R5),"",VLOOKUP(R5,Po_Triple_saut,2))</f>
        <v>24</v>
      </c>
      <c r="T5" s="396">
        <v>120</v>
      </c>
      <c r="U5" s="392">
        <f>IF(ISBLANK(T5),"",VLOOKUP(T5,Po_Hauteur,2))</f>
        <v>22</v>
      </c>
      <c r="V5" s="396"/>
      <c r="W5" s="392">
        <f>IF(ISBLANK(V5),"",VLOOKUP(V5,Po_Perche,2))</f>
      </c>
      <c r="X5" s="396"/>
      <c r="Y5" s="392">
        <f>IF(ISBLANK(X5),"",VLOOKUP(X5,Po_Poids,2))</f>
      </c>
      <c r="Z5" s="397"/>
      <c r="AA5" s="392">
        <f>IF(ISBLANK(Z5),"",VLOOKUP(Z5,Po_Disque,2))</f>
      </c>
      <c r="AB5" s="397"/>
      <c r="AC5" s="392">
        <f>IF(ISBLANK(AB5),"",VLOOKUP(AB5,Po_Javelot,2))</f>
      </c>
      <c r="AD5" s="397"/>
      <c r="AE5" s="392">
        <f>IF(ISBLANK(AD5),"",VLOOKUP(AD5,Po_Ballonde,2))</f>
      </c>
      <c r="AF5" s="398">
        <f aca="true" t="shared" si="0" ref="AF5:AF30">IF(ISBLANK(C5),"",COUNTA(AD5,AB5,Z5,X5,V5,T5,R5,P5,N5,L5,J5,H5,F5,D5))</f>
        <v>3</v>
      </c>
      <c r="AG5" s="392">
        <f aca="true" t="shared" si="1" ref="AG5:AG36">SUM(AE5,AC5,AA5,Y5,W5,U5,S5,Q5,O5,M5,K5,I5,G5,E5)</f>
        <v>64</v>
      </c>
      <c r="AH5" s="399">
        <v>1</v>
      </c>
      <c r="AI5" s="129"/>
      <c r="AJ5" s="275">
        <f aca="true" t="shared" si="2" ref="AJ5:AJ36">IF($AJ$3&lt;&gt;(C5),"",AG5)</f>
      </c>
      <c r="AK5" s="275">
        <f aca="true" t="shared" si="3" ref="AK5:AK36">IF($AK$3&lt;&gt;(C5),"",AG5)</f>
      </c>
      <c r="AL5" s="275">
        <f aca="true" t="shared" si="4" ref="AL5:AL36">IF($AL$3&lt;&gt;(C5),"",AG5)</f>
      </c>
      <c r="AM5" s="275">
        <f aca="true" t="shared" si="5" ref="AM5:AM36">IF($AM$3&lt;&gt;(C5),"",AG5)</f>
        <v>64</v>
      </c>
      <c r="AN5" s="275">
        <f aca="true" t="shared" si="6" ref="AN5:AN36">IF($AN$3&lt;&gt;(C5),"",AG5)</f>
      </c>
      <c r="AO5" s="275">
        <f aca="true" t="shared" si="7" ref="AO5:AO36">IF($AO$3&lt;&gt;(C5),"",AG5)</f>
      </c>
      <c r="AP5" s="275">
        <f aca="true" t="shared" si="8" ref="AP5:AP36">IF($AP$3&lt;&gt;(C5),"",AG5)</f>
      </c>
      <c r="AQ5" s="275">
        <f aca="true" t="shared" si="9" ref="AQ5:AQ36">IF($AQ$3&lt;&gt;(C5),"",AG5)</f>
      </c>
      <c r="AR5" s="275">
        <f aca="true" t="shared" si="10" ref="AR5:AR36">IF($AR$3&lt;&gt;(C5),"",AG5)</f>
      </c>
      <c r="AS5" s="275">
        <f aca="true" t="shared" si="11" ref="AS5:AS36">IF($AS$3&lt;&gt;(C5),"",AG5)</f>
      </c>
      <c r="AT5" s="275">
        <f aca="true" t="shared" si="12" ref="AT5:AT36">IF($AT$3&lt;&gt;(C5),"",AG5)</f>
      </c>
      <c r="AU5" s="275">
        <f aca="true" t="shared" si="13" ref="AU5:AU36">IF($AU$3&lt;&gt;(C5),"",AG5)</f>
      </c>
      <c r="AV5" s="275">
        <f aca="true" t="shared" si="14" ref="AV5:AV36">IF($AV$3&lt;&gt;(C5),"",AG5)</f>
      </c>
      <c r="AW5" s="275">
        <f aca="true" t="shared" si="15" ref="AW5:AW36">IF($AW$3&lt;&gt;(C5),"",AG5)</f>
      </c>
      <c r="AX5" s="275">
        <f aca="true" t="shared" si="16" ref="AX5:AX36">IF($AX$3&lt;&gt;(C5),"",AG5)</f>
      </c>
      <c r="AY5" s="275">
        <f aca="true" t="shared" si="17" ref="AY5:AY36">IF($AY$3&lt;&gt;(C5),"",AG5)</f>
      </c>
      <c r="AZ5" s="275">
        <f aca="true" t="shared" si="18" ref="AZ5:AZ36">IF($AZ$3&lt;&gt;(C5),"",AG5)</f>
      </c>
      <c r="BA5" s="275">
        <f aca="true" t="shared" si="19" ref="BA5:BA36">IF($BA$3&lt;&gt;(C5),"",AG5)</f>
      </c>
      <c r="BB5" s="275">
        <f aca="true" t="shared" si="20" ref="BB5:BB36">IF($BB$3&lt;&gt;(C5),"",AG5)</f>
      </c>
    </row>
    <row r="6" spans="1:54" ht="15" customHeight="1">
      <c r="A6" s="130" t="s">
        <v>189</v>
      </c>
      <c r="B6" s="115" t="s">
        <v>190</v>
      </c>
      <c r="C6" s="167" t="s">
        <v>42</v>
      </c>
      <c r="D6" s="202">
        <v>92</v>
      </c>
      <c r="E6" s="203">
        <f>IF(ISBLANK(D6),"",VLOOKUP(D6,Po_60_m,2))</f>
        <v>18</v>
      </c>
      <c r="F6" s="259"/>
      <c r="G6" s="244">
        <f>IF(ISBLANK(F6),"",VLOOKUP(F6,Po_120_m,2))</f>
      </c>
      <c r="H6" s="260">
        <v>92</v>
      </c>
      <c r="I6" s="244">
        <f>IF(ISBLANK(H6),"",VLOOKUP(H6,Po_50_m_H.,2))</f>
        <v>22</v>
      </c>
      <c r="J6" s="261"/>
      <c r="K6" s="244">
        <f>IF(ISBLANK(J6),"",VLOOKUP(J6,Po_500_m,2))</f>
      </c>
      <c r="L6" s="262"/>
      <c r="M6" s="244">
        <f>IF(ISBLANK(L6),"",VLOOKUP(L6,Po_1000_m,2))</f>
      </c>
      <c r="N6" s="262"/>
      <c r="O6" s="244">
        <f>IF(ISBLANK(N6),"",VLOOKUP(N6,Po_1_km_marche,2))</f>
      </c>
      <c r="P6" s="263"/>
      <c r="Q6" s="244">
        <f>IF(ISBLANK(P6),"",VLOOKUP(P6,Po_Longueur,2))</f>
      </c>
      <c r="R6" s="263">
        <v>755</v>
      </c>
      <c r="S6" s="244">
        <f>IF(ISBLANK(R6),"",VLOOKUP(R6,Po_Triple_saut,2))</f>
        <v>21</v>
      </c>
      <c r="T6" s="263"/>
      <c r="U6" s="244">
        <f>IF(ISBLANK(T6),"",VLOOKUP(T6,Po_Hauteur,2))</f>
      </c>
      <c r="V6" s="263"/>
      <c r="W6" s="244">
        <f>IF(ISBLANK(V6),"",VLOOKUP(V6,Po_Perche,2))</f>
      </c>
      <c r="X6" s="263"/>
      <c r="Y6" s="244">
        <f>IF(ISBLANK(X6),"",VLOOKUP(X6,Po_Poids,2))</f>
      </c>
      <c r="Z6" s="264"/>
      <c r="AA6" s="244">
        <f>IF(ISBLANK(Z6),"",VLOOKUP(Z6,Po_Disque,2))</f>
      </c>
      <c r="AB6" s="264"/>
      <c r="AC6" s="244">
        <f>IF(ISBLANK(AB6),"",VLOOKUP(AB6,Po_Javelot,2))</f>
      </c>
      <c r="AD6" s="264"/>
      <c r="AE6" s="244">
        <f>IF(ISBLANK(AD6),"",VLOOKUP(AD6,Po_Ballonde,2))</f>
      </c>
      <c r="AF6" s="386">
        <f t="shared" si="0"/>
        <v>3</v>
      </c>
      <c r="AG6" s="244">
        <f t="shared" si="1"/>
        <v>61</v>
      </c>
      <c r="AH6" s="266">
        <v>2</v>
      </c>
      <c r="AI6" s="129"/>
      <c r="AJ6" s="275">
        <f t="shared" si="2"/>
      </c>
      <c r="AK6" s="275">
        <f t="shared" si="3"/>
      </c>
      <c r="AL6" s="275">
        <f t="shared" si="4"/>
      </c>
      <c r="AM6" s="275">
        <f t="shared" si="5"/>
      </c>
      <c r="AN6" s="275">
        <f t="shared" si="6"/>
      </c>
      <c r="AO6" s="275">
        <f t="shared" si="7"/>
      </c>
      <c r="AP6" s="275">
        <f t="shared" si="8"/>
      </c>
      <c r="AQ6" s="275">
        <f t="shared" si="9"/>
      </c>
      <c r="AR6" s="275">
        <f t="shared" si="10"/>
      </c>
      <c r="AS6" s="275">
        <f t="shared" si="11"/>
      </c>
      <c r="AT6" s="275">
        <f t="shared" si="12"/>
      </c>
      <c r="AU6" s="275">
        <f t="shared" si="13"/>
      </c>
      <c r="AV6" s="275">
        <f t="shared" si="14"/>
      </c>
      <c r="AW6" s="275">
        <f t="shared" si="15"/>
      </c>
      <c r="AX6" s="275">
        <f t="shared" si="16"/>
      </c>
      <c r="AY6" s="275">
        <f t="shared" si="17"/>
      </c>
      <c r="AZ6" s="275">
        <f t="shared" si="18"/>
        <v>61</v>
      </c>
      <c r="BA6" s="275">
        <f t="shared" si="19"/>
      </c>
      <c r="BB6" s="275">
        <f t="shared" si="20"/>
      </c>
    </row>
    <row r="7" spans="1:54" ht="15" customHeight="1">
      <c r="A7" s="130" t="s">
        <v>188</v>
      </c>
      <c r="B7" s="115" t="s">
        <v>122</v>
      </c>
      <c r="C7" s="167" t="s">
        <v>42</v>
      </c>
      <c r="D7" s="202">
        <v>92</v>
      </c>
      <c r="E7" s="203">
        <f>IF(ISBLANK(D7),"",VLOOKUP(D7,Po_60_m,2))</f>
        <v>18</v>
      </c>
      <c r="F7" s="259"/>
      <c r="G7" s="244">
        <f>IF(ISBLANK(F7),"",VLOOKUP(F7,Po_120_m,2))</f>
      </c>
      <c r="H7" s="260">
        <v>92</v>
      </c>
      <c r="I7" s="244">
        <f>IF(ISBLANK(H7),"",VLOOKUP(H7,Po_50_m_H.,2))</f>
        <v>22</v>
      </c>
      <c r="J7" s="261"/>
      <c r="K7" s="244">
        <f>IF(ISBLANK(J7),"",VLOOKUP(J7,Po_500_m,2))</f>
      </c>
      <c r="L7" s="262"/>
      <c r="M7" s="244">
        <f>IF(ISBLANK(L7),"",VLOOKUP(L7,Po_1000_m,2))</f>
      </c>
      <c r="N7" s="262"/>
      <c r="O7" s="244">
        <f>IF(ISBLANK(N7),"",VLOOKUP(N7,Po_1_km_marche,2))</f>
      </c>
      <c r="P7" s="263"/>
      <c r="Q7" s="244">
        <f>IF(ISBLANK(P7),"",VLOOKUP(P7,Po_Longueur,2))</f>
      </c>
      <c r="R7" s="263">
        <v>725</v>
      </c>
      <c r="S7" s="244">
        <f>IF(ISBLANK(R7),"",VLOOKUP(R7,Po_Triple_saut,2))</f>
        <v>20</v>
      </c>
      <c r="T7" s="263"/>
      <c r="U7" s="244">
        <f>IF(ISBLANK(T7),"",VLOOKUP(T7,Po_Hauteur,2))</f>
      </c>
      <c r="V7" s="263"/>
      <c r="W7" s="244">
        <f>IF(ISBLANK(V7),"",VLOOKUP(V7,Po_Perche,2))</f>
      </c>
      <c r="X7" s="263"/>
      <c r="Y7" s="244">
        <f>IF(ISBLANK(X7),"",VLOOKUP(X7,Po_Poids,2))</f>
      </c>
      <c r="Z7" s="264"/>
      <c r="AA7" s="244">
        <f>IF(ISBLANK(Z7),"",VLOOKUP(Z7,Po_Disque,2))</f>
      </c>
      <c r="AB7" s="264"/>
      <c r="AC7" s="244">
        <f>IF(ISBLANK(AB7),"",VLOOKUP(AB7,Po_Javelot,2))</f>
      </c>
      <c r="AD7" s="264"/>
      <c r="AE7" s="244">
        <f>IF(ISBLANK(AD7),"",VLOOKUP(AD7,Po_Ballonde,2))</f>
      </c>
      <c r="AF7" s="386">
        <f t="shared" si="0"/>
        <v>3</v>
      </c>
      <c r="AG7" s="244">
        <f t="shared" si="1"/>
        <v>60</v>
      </c>
      <c r="AH7" s="266">
        <v>3</v>
      </c>
      <c r="AI7" s="129"/>
      <c r="AJ7" s="275">
        <f t="shared" si="2"/>
      </c>
      <c r="AK7" s="275">
        <f t="shared" si="3"/>
      </c>
      <c r="AL7" s="275">
        <f t="shared" si="4"/>
      </c>
      <c r="AM7" s="275">
        <f t="shared" si="5"/>
      </c>
      <c r="AN7" s="275">
        <f t="shared" si="6"/>
      </c>
      <c r="AO7" s="275">
        <f t="shared" si="7"/>
      </c>
      <c r="AP7" s="275">
        <f t="shared" si="8"/>
      </c>
      <c r="AQ7" s="275">
        <f t="shared" si="9"/>
      </c>
      <c r="AR7" s="275">
        <f t="shared" si="10"/>
      </c>
      <c r="AS7" s="275">
        <f t="shared" si="11"/>
      </c>
      <c r="AT7" s="275">
        <f t="shared" si="12"/>
      </c>
      <c r="AU7" s="275">
        <f t="shared" si="13"/>
      </c>
      <c r="AV7" s="275">
        <f t="shared" si="14"/>
      </c>
      <c r="AW7" s="275">
        <f t="shared" si="15"/>
      </c>
      <c r="AX7" s="275">
        <f t="shared" si="16"/>
      </c>
      <c r="AY7" s="275">
        <f t="shared" si="17"/>
      </c>
      <c r="AZ7" s="275">
        <f t="shared" si="18"/>
        <v>60</v>
      </c>
      <c r="BA7" s="275">
        <f t="shared" si="19"/>
      </c>
      <c r="BB7" s="275">
        <f t="shared" si="20"/>
      </c>
    </row>
    <row r="8" spans="1:54" ht="15" customHeight="1">
      <c r="A8" s="118" t="s">
        <v>456</v>
      </c>
      <c r="B8" s="117" t="s">
        <v>457</v>
      </c>
      <c r="C8" s="116" t="s">
        <v>67</v>
      </c>
      <c r="D8" s="202">
        <v>92</v>
      </c>
      <c r="E8" s="203">
        <f>IF(ISBLANK(D8),"",VLOOKUP(D8,Po_60_m,2))</f>
        <v>18</v>
      </c>
      <c r="F8" s="259"/>
      <c r="G8" s="244">
        <f>IF(ISBLANK(F8),"",VLOOKUP(F8,Po_120_m,2))</f>
      </c>
      <c r="H8" s="260"/>
      <c r="I8" s="244">
        <f>IF(ISBLANK(H8),"",VLOOKUP(H8,Po_50_m_H.,2))</f>
      </c>
      <c r="J8" s="261"/>
      <c r="K8" s="244">
        <f>IF(ISBLANK(J8),"",VLOOKUP(J8,Po_500_m,2))</f>
      </c>
      <c r="L8" s="262"/>
      <c r="M8" s="244">
        <f>IF(ISBLANK(L8),"",VLOOKUP(L8,Po_1000_m,2))</f>
      </c>
      <c r="N8" s="262"/>
      <c r="O8" s="244">
        <f>IF(ISBLANK(N8),"",VLOOKUP(N8,Po_1_km_marche,2))</f>
      </c>
      <c r="P8" s="263"/>
      <c r="Q8" s="244">
        <f>IF(ISBLANK(P8),"",VLOOKUP(P8,Po_Longueur,2))</f>
      </c>
      <c r="R8" s="263">
        <v>750</v>
      </c>
      <c r="S8" s="244">
        <f>IF(ISBLANK(R8),"",VLOOKUP(R8,Po_Triple_saut,2))</f>
        <v>21</v>
      </c>
      <c r="T8" s="263">
        <v>115</v>
      </c>
      <c r="U8" s="244">
        <f>IF(ISBLANK(T8),"",VLOOKUP(T8,Po_Hauteur,2))</f>
        <v>20</v>
      </c>
      <c r="V8" s="263"/>
      <c r="W8" s="244">
        <f>IF(ISBLANK(V8),"",VLOOKUP(V8,Po_Perche,2))</f>
      </c>
      <c r="X8" s="263"/>
      <c r="Y8" s="244">
        <f>IF(ISBLANK(X8),"",VLOOKUP(X8,Po_Poids,2))</f>
      </c>
      <c r="Z8" s="264"/>
      <c r="AA8" s="244">
        <f>IF(ISBLANK(Z8),"",VLOOKUP(Z8,Po_Disque,2))</f>
      </c>
      <c r="AB8" s="264"/>
      <c r="AC8" s="244">
        <f>IF(ISBLANK(AB8),"",VLOOKUP(AB8,Po_Javelot,2))</f>
      </c>
      <c r="AD8" s="264"/>
      <c r="AE8" s="244">
        <f>IF(ISBLANK(AD8),"",VLOOKUP(AD8,Po_Ballonde,2))</f>
      </c>
      <c r="AF8" s="386">
        <f t="shared" si="0"/>
        <v>3</v>
      </c>
      <c r="AG8" s="244">
        <f t="shared" si="1"/>
        <v>59</v>
      </c>
      <c r="AH8" s="266">
        <v>4</v>
      </c>
      <c r="AJ8" s="275">
        <f t="shared" si="2"/>
      </c>
      <c r="AK8" s="275">
        <f t="shared" si="3"/>
      </c>
      <c r="AL8" s="275">
        <f t="shared" si="4"/>
      </c>
      <c r="AM8" s="275">
        <f t="shared" si="5"/>
      </c>
      <c r="AN8" s="275">
        <f t="shared" si="6"/>
      </c>
      <c r="AO8" s="275">
        <f t="shared" si="7"/>
      </c>
      <c r="AP8" s="275">
        <f t="shared" si="8"/>
      </c>
      <c r="AQ8" s="275">
        <f t="shared" si="9"/>
      </c>
      <c r="AR8" s="275">
        <f t="shared" si="10"/>
      </c>
      <c r="AS8" s="275">
        <f t="shared" si="11"/>
        <v>59</v>
      </c>
      <c r="AT8" s="275">
        <f t="shared" si="12"/>
      </c>
      <c r="AU8" s="275">
        <f t="shared" si="13"/>
      </c>
      <c r="AV8" s="275">
        <f t="shared" si="14"/>
      </c>
      <c r="AW8" s="275">
        <f t="shared" si="15"/>
      </c>
      <c r="AX8" s="275">
        <f t="shared" si="16"/>
      </c>
      <c r="AY8" s="275">
        <f t="shared" si="17"/>
      </c>
      <c r="AZ8" s="275">
        <f t="shared" si="18"/>
      </c>
      <c r="BA8" s="275">
        <f t="shared" si="19"/>
      </c>
      <c r="BB8" s="275">
        <f t="shared" si="20"/>
      </c>
    </row>
    <row r="9" spans="1:54" ht="15" customHeight="1">
      <c r="A9" s="125" t="s">
        <v>451</v>
      </c>
      <c r="B9" s="126" t="s">
        <v>283</v>
      </c>
      <c r="C9" s="116" t="s">
        <v>69</v>
      </c>
      <c r="D9" s="202">
        <v>95</v>
      </c>
      <c r="E9" s="203">
        <f>IF(ISBLANK(D9),"",VLOOKUP(D9,Po_60_m,2))</f>
        <v>16</v>
      </c>
      <c r="F9" s="259"/>
      <c r="G9" s="244">
        <f>IF(ISBLANK(F9),"",VLOOKUP(F9,Po_120_m,2))</f>
      </c>
      <c r="H9" s="260"/>
      <c r="I9" s="244">
        <f>IF(ISBLANK(H9),"",VLOOKUP(H9,Po_50_m_H.,2))</f>
      </c>
      <c r="J9" s="261"/>
      <c r="K9" s="244">
        <f>IF(ISBLANK(J9),"",VLOOKUP(J9,Po_500_m,2))</f>
      </c>
      <c r="L9" s="262"/>
      <c r="M9" s="244">
        <f>IF(ISBLANK(L9),"",VLOOKUP(L9,Po_1000_m,2))</f>
      </c>
      <c r="N9" s="262"/>
      <c r="O9" s="244">
        <f>IF(ISBLANK(N9),"",VLOOKUP(N9,Po_1_km_marche,2))</f>
      </c>
      <c r="P9" s="263"/>
      <c r="Q9" s="244">
        <f>IF(ISBLANK(P9),"",VLOOKUP(P9,Po_Longueur,2))</f>
      </c>
      <c r="R9" s="263">
        <v>790</v>
      </c>
      <c r="S9" s="244">
        <f>IF(ISBLANK(R9),"",VLOOKUP(R9,Po_Triple_saut,2))</f>
        <v>22</v>
      </c>
      <c r="T9" s="263">
        <v>115</v>
      </c>
      <c r="U9" s="244">
        <f>IF(ISBLANK(T9),"",VLOOKUP(T9,Po_Hauteur,2))</f>
        <v>20</v>
      </c>
      <c r="V9" s="263"/>
      <c r="W9" s="244">
        <f>IF(ISBLANK(V9),"",VLOOKUP(V9,Po_Perche,2))</f>
      </c>
      <c r="X9" s="263"/>
      <c r="Y9" s="244">
        <f>IF(ISBLANK(X9),"",VLOOKUP(X9,Po_Poids,2))</f>
      </c>
      <c r="Z9" s="264"/>
      <c r="AA9" s="244">
        <f>IF(ISBLANK(Z9),"",VLOOKUP(Z9,Po_Disque,2))</f>
      </c>
      <c r="AB9" s="264"/>
      <c r="AC9" s="244">
        <f>IF(ISBLANK(AB9),"",VLOOKUP(AB9,Po_Javelot,2))</f>
      </c>
      <c r="AD9" s="264"/>
      <c r="AE9" s="244">
        <f>IF(ISBLANK(AD9),"",VLOOKUP(AD9,Po_Ballonde,2))</f>
      </c>
      <c r="AF9" s="386">
        <f t="shared" si="0"/>
        <v>3</v>
      </c>
      <c r="AG9" s="244">
        <f t="shared" si="1"/>
        <v>58</v>
      </c>
      <c r="AH9" s="266">
        <v>5</v>
      </c>
      <c r="AI9" s="129"/>
      <c r="AJ9" s="275">
        <f t="shared" si="2"/>
      </c>
      <c r="AK9" s="275">
        <f t="shared" si="3"/>
      </c>
      <c r="AL9" s="275">
        <f t="shared" si="4"/>
      </c>
      <c r="AM9" s="275">
        <f t="shared" si="5"/>
        <v>58</v>
      </c>
      <c r="AN9" s="275">
        <f t="shared" si="6"/>
      </c>
      <c r="AO9" s="275">
        <f t="shared" si="7"/>
      </c>
      <c r="AP9" s="275">
        <f t="shared" si="8"/>
      </c>
      <c r="AQ9" s="275">
        <f t="shared" si="9"/>
      </c>
      <c r="AR9" s="275">
        <f t="shared" si="10"/>
      </c>
      <c r="AS9" s="275">
        <f t="shared" si="11"/>
      </c>
      <c r="AT9" s="275">
        <f t="shared" si="12"/>
      </c>
      <c r="AU9" s="275">
        <f t="shared" si="13"/>
      </c>
      <c r="AV9" s="275">
        <f t="shared" si="14"/>
      </c>
      <c r="AW9" s="275">
        <f t="shared" si="15"/>
      </c>
      <c r="AX9" s="275">
        <f t="shared" si="16"/>
      </c>
      <c r="AY9" s="275">
        <f t="shared" si="17"/>
      </c>
      <c r="AZ9" s="275">
        <f t="shared" si="18"/>
      </c>
      <c r="BA9" s="275">
        <f t="shared" si="19"/>
      </c>
      <c r="BB9" s="275">
        <f t="shared" si="20"/>
      </c>
    </row>
    <row r="10" spans="1:54" ht="15" customHeight="1">
      <c r="A10" s="118" t="s">
        <v>454</v>
      </c>
      <c r="B10" s="117" t="s">
        <v>455</v>
      </c>
      <c r="C10" s="116" t="s">
        <v>67</v>
      </c>
      <c r="D10" s="202"/>
      <c r="E10" s="203">
        <f>IF(ISBLANK(D10),"",VLOOKUP(D10,Po_60_m,2))</f>
      </c>
      <c r="F10" s="259"/>
      <c r="G10" s="244">
        <f>IF(ISBLANK(F10),"",VLOOKUP(F10,Po_120_m,2))</f>
      </c>
      <c r="H10" s="260">
        <v>93</v>
      </c>
      <c r="I10" s="244">
        <f>IF(ISBLANK(H10),"",VLOOKUP(H10,Po_50_m_H.,2))</f>
        <v>21</v>
      </c>
      <c r="J10" s="261"/>
      <c r="K10" s="244">
        <f>IF(ISBLANK(J10),"",VLOOKUP(J10,Po_500_m,2))</f>
      </c>
      <c r="L10" s="262"/>
      <c r="M10" s="244">
        <f>IF(ISBLANK(L10),"",VLOOKUP(L10,Po_1000_m,2))</f>
      </c>
      <c r="N10" s="262"/>
      <c r="O10" s="244">
        <f>IF(ISBLANK(N10),"",VLOOKUP(N10,Po_1_km_marche,2))</f>
      </c>
      <c r="P10" s="263"/>
      <c r="Q10" s="244">
        <f>IF(ISBLANK(P10),"",VLOOKUP(P10,Po_Longueur,2))</f>
      </c>
      <c r="R10" s="263">
        <v>800</v>
      </c>
      <c r="S10" s="244">
        <f>IF(ISBLANK(R10),"",VLOOKUP(R10,Po_Triple_saut,2))</f>
        <v>23</v>
      </c>
      <c r="T10" s="263">
        <v>100</v>
      </c>
      <c r="U10" s="244">
        <f>IF(ISBLANK(T10),"",VLOOKUP(T10,Po_Hauteur,2))</f>
        <v>14</v>
      </c>
      <c r="V10" s="263"/>
      <c r="W10" s="244">
        <f>IF(ISBLANK(V10),"",VLOOKUP(V10,Po_Perche,2))</f>
      </c>
      <c r="X10" s="263"/>
      <c r="Y10" s="244">
        <f>IF(ISBLANK(X10),"",VLOOKUP(X10,Po_Poids,2))</f>
      </c>
      <c r="Z10" s="264"/>
      <c r="AA10" s="244">
        <f>IF(ISBLANK(Z10),"",VLOOKUP(Z10,Po_Disque,2))</f>
      </c>
      <c r="AB10" s="264"/>
      <c r="AC10" s="244">
        <f>IF(ISBLANK(AB10),"",VLOOKUP(AB10,Po_Javelot,2))</f>
      </c>
      <c r="AD10" s="264"/>
      <c r="AE10" s="244">
        <f>IF(ISBLANK(AD10),"",VLOOKUP(AD10,Po_Ballonde,2))</f>
      </c>
      <c r="AF10" s="386">
        <f t="shared" si="0"/>
        <v>3</v>
      </c>
      <c r="AG10" s="244">
        <f t="shared" si="1"/>
        <v>58</v>
      </c>
      <c r="AH10" s="266">
        <v>6</v>
      </c>
      <c r="AJ10" s="275">
        <f t="shared" si="2"/>
      </c>
      <c r="AK10" s="275">
        <f t="shared" si="3"/>
      </c>
      <c r="AL10" s="275">
        <f t="shared" si="4"/>
      </c>
      <c r="AM10" s="275">
        <f t="shared" si="5"/>
      </c>
      <c r="AN10" s="275">
        <f t="shared" si="6"/>
      </c>
      <c r="AO10" s="275">
        <f t="shared" si="7"/>
      </c>
      <c r="AP10" s="275">
        <f t="shared" si="8"/>
      </c>
      <c r="AQ10" s="275">
        <f t="shared" si="9"/>
      </c>
      <c r="AR10" s="275">
        <f t="shared" si="10"/>
      </c>
      <c r="AS10" s="275">
        <f t="shared" si="11"/>
        <v>58</v>
      </c>
      <c r="AT10" s="275">
        <f t="shared" si="12"/>
      </c>
      <c r="AU10" s="275">
        <f t="shared" si="13"/>
      </c>
      <c r="AV10" s="275">
        <f t="shared" si="14"/>
      </c>
      <c r="AW10" s="275">
        <f t="shared" si="15"/>
      </c>
      <c r="AX10" s="275">
        <f t="shared" si="16"/>
      </c>
      <c r="AY10" s="275">
        <f t="shared" si="17"/>
      </c>
      <c r="AZ10" s="275">
        <f t="shared" si="18"/>
      </c>
      <c r="BA10" s="275">
        <f t="shared" si="19"/>
      </c>
      <c r="BB10" s="275">
        <f t="shared" si="20"/>
      </c>
    </row>
    <row r="11" spans="1:54" ht="15" customHeight="1">
      <c r="A11" s="118" t="s">
        <v>278</v>
      </c>
      <c r="B11" s="117" t="s">
        <v>290</v>
      </c>
      <c r="C11" s="117" t="s">
        <v>44</v>
      </c>
      <c r="D11" s="202">
        <v>92</v>
      </c>
      <c r="E11" s="203">
        <f>IF(ISBLANK(D11),"",VLOOKUP(D11,Po_60_m,2))</f>
        <v>18</v>
      </c>
      <c r="F11" s="259"/>
      <c r="G11" s="244">
        <f>IF(ISBLANK(F11),"",VLOOKUP(F11,Po_120_m,2))</f>
      </c>
      <c r="H11" s="260"/>
      <c r="I11" s="244">
        <f>IF(ISBLANK(H11),"",VLOOKUP(H11,Po_50_m_H.,2))</f>
      </c>
      <c r="J11" s="261"/>
      <c r="K11" s="244">
        <f>IF(ISBLANK(J11),"",VLOOKUP(J11,Po_500_m,2))</f>
      </c>
      <c r="L11" s="262"/>
      <c r="M11" s="244">
        <f>IF(ISBLANK(L11),"",VLOOKUP(L11,Po_1000_m,2))</f>
      </c>
      <c r="N11" s="262">
        <v>6380</v>
      </c>
      <c r="O11" s="244">
        <f>IF(ISBLANK(N11),"",VLOOKUP(N11,Po_1_km_marche,2))</f>
        <v>17</v>
      </c>
      <c r="P11" s="263"/>
      <c r="Q11" s="244">
        <f>IF(ISBLANK(P11),"",VLOOKUP(P11,Po_Longueur,2))</f>
      </c>
      <c r="R11" s="263">
        <v>770</v>
      </c>
      <c r="S11" s="244">
        <f>IF(ISBLANK(R11),"",VLOOKUP(R11,Po_Triple_saut,2))</f>
        <v>21</v>
      </c>
      <c r="T11" s="263"/>
      <c r="U11" s="244">
        <f>IF(ISBLANK(T11),"",VLOOKUP(T11,Po_Hauteur,2))</f>
      </c>
      <c r="V11" s="263"/>
      <c r="W11" s="244">
        <f>IF(ISBLANK(V11),"",VLOOKUP(V11,Po_Perche,2))</f>
      </c>
      <c r="X11" s="263"/>
      <c r="Y11" s="244">
        <f>IF(ISBLANK(X11),"",VLOOKUP(X11,Po_Poids,2))</f>
      </c>
      <c r="Z11" s="264"/>
      <c r="AA11" s="244">
        <f>IF(ISBLANK(Z11),"",VLOOKUP(Z11,Po_Disque,2))</f>
      </c>
      <c r="AB11" s="264"/>
      <c r="AC11" s="244">
        <f>IF(ISBLANK(AB11),"",VLOOKUP(AB11,Po_Javelot,2))</f>
      </c>
      <c r="AD11" s="264"/>
      <c r="AE11" s="244">
        <f>IF(ISBLANK(AD11),"",VLOOKUP(AD11,Po_Ballonde,2))</f>
      </c>
      <c r="AF11" s="386">
        <f t="shared" si="0"/>
        <v>3</v>
      </c>
      <c r="AG11" s="244">
        <f t="shared" si="1"/>
        <v>56</v>
      </c>
      <c r="AH11" s="266">
        <v>7</v>
      </c>
      <c r="AI11" s="129"/>
      <c r="AJ11" s="275">
        <f t="shared" si="2"/>
      </c>
      <c r="AK11" s="275">
        <f t="shared" si="3"/>
      </c>
      <c r="AL11" s="275">
        <f t="shared" si="4"/>
      </c>
      <c r="AM11" s="275">
        <f t="shared" si="5"/>
      </c>
      <c r="AN11" s="275">
        <f t="shared" si="6"/>
      </c>
      <c r="AO11" s="275">
        <f t="shared" si="7"/>
      </c>
      <c r="AP11" s="275">
        <f t="shared" si="8"/>
      </c>
      <c r="AQ11" s="275">
        <f t="shared" si="9"/>
      </c>
      <c r="AR11" s="275">
        <f t="shared" si="10"/>
      </c>
      <c r="AS11" s="275">
        <f t="shared" si="11"/>
      </c>
      <c r="AT11" s="275">
        <f t="shared" si="12"/>
      </c>
      <c r="AU11" s="275">
        <f t="shared" si="13"/>
      </c>
      <c r="AV11" s="275">
        <f t="shared" si="14"/>
      </c>
      <c r="AW11" s="275">
        <f t="shared" si="15"/>
      </c>
      <c r="AX11" s="275">
        <f t="shared" si="16"/>
        <v>56</v>
      </c>
      <c r="AY11" s="275">
        <f t="shared" si="17"/>
      </c>
      <c r="AZ11" s="275">
        <f t="shared" si="18"/>
      </c>
      <c r="BA11" s="275">
        <f t="shared" si="19"/>
      </c>
      <c r="BB11" s="275">
        <f t="shared" si="20"/>
      </c>
    </row>
    <row r="12" spans="1:54" ht="15" customHeight="1">
      <c r="A12" s="179" t="s">
        <v>502</v>
      </c>
      <c r="B12" s="164" t="s">
        <v>503</v>
      </c>
      <c r="C12" s="167" t="s">
        <v>42</v>
      </c>
      <c r="D12" s="202">
        <v>93</v>
      </c>
      <c r="E12" s="203">
        <f>IF(ISBLANK(D12),"",VLOOKUP(D12,Po_60_m,2))</f>
        <v>17</v>
      </c>
      <c r="F12" s="259"/>
      <c r="G12" s="244">
        <f>IF(ISBLANK(F12),"",VLOOKUP(F12,Po_120_m,2))</f>
      </c>
      <c r="H12" s="260">
        <v>96</v>
      </c>
      <c r="I12" s="244">
        <f>IF(ISBLANK(H12),"",VLOOKUP(H12,Po_50_m_H.,2))</f>
        <v>20</v>
      </c>
      <c r="J12" s="261"/>
      <c r="K12" s="244">
        <f>IF(ISBLANK(J12),"",VLOOKUP(J12,Po_500_m,2))</f>
      </c>
      <c r="L12" s="262"/>
      <c r="M12" s="244">
        <f>IF(ISBLANK(L12),"",VLOOKUP(L12,Po_1000_m,2))</f>
      </c>
      <c r="N12" s="262"/>
      <c r="O12" s="244">
        <f>IF(ISBLANK(N12),"",VLOOKUP(N12,Po_1_km_marche,2))</f>
      </c>
      <c r="P12" s="263"/>
      <c r="Q12" s="244">
        <f>IF(ISBLANK(P12),"",VLOOKUP(P12,Po_Longueur,2))</f>
      </c>
      <c r="R12" s="263"/>
      <c r="S12" s="244">
        <f>IF(ISBLANK(R12),"",VLOOKUP(R12,Po_Triple_saut,2))</f>
      </c>
      <c r="T12" s="263">
        <v>110</v>
      </c>
      <c r="U12" s="244">
        <f>IF(ISBLANK(T12),"",VLOOKUP(T12,Po_Hauteur,2))</f>
        <v>18</v>
      </c>
      <c r="V12" s="263"/>
      <c r="W12" s="244">
        <f>IF(ISBLANK(V12),"",VLOOKUP(V12,Po_Perche,2))</f>
      </c>
      <c r="X12" s="263"/>
      <c r="Y12" s="244">
        <f>IF(ISBLANK(X12),"",VLOOKUP(X12,Po_Poids,2))</f>
      </c>
      <c r="Z12" s="264"/>
      <c r="AA12" s="244">
        <f>IF(ISBLANK(Z12),"",VLOOKUP(Z12,Po_Disque,2))</f>
      </c>
      <c r="AB12" s="264"/>
      <c r="AC12" s="244">
        <f>IF(ISBLANK(AB12),"",VLOOKUP(AB12,Po_Javelot,2))</f>
      </c>
      <c r="AD12" s="264"/>
      <c r="AE12" s="244">
        <f>IF(ISBLANK(AD12),"",VLOOKUP(AD12,Po_Ballonde,2))</f>
      </c>
      <c r="AF12" s="386">
        <f t="shared" si="0"/>
        <v>3</v>
      </c>
      <c r="AG12" s="244">
        <f t="shared" si="1"/>
        <v>55</v>
      </c>
      <c r="AH12" s="266">
        <v>8</v>
      </c>
      <c r="AJ12" s="275">
        <f t="shared" si="2"/>
      </c>
      <c r="AK12" s="275">
        <f t="shared" si="3"/>
      </c>
      <c r="AL12" s="275">
        <f t="shared" si="4"/>
      </c>
      <c r="AM12" s="275">
        <f t="shared" si="5"/>
      </c>
      <c r="AN12" s="275">
        <f t="shared" si="6"/>
      </c>
      <c r="AO12" s="275">
        <f t="shared" si="7"/>
      </c>
      <c r="AP12" s="275">
        <f t="shared" si="8"/>
      </c>
      <c r="AQ12" s="275">
        <f t="shared" si="9"/>
      </c>
      <c r="AR12" s="275">
        <f t="shared" si="10"/>
      </c>
      <c r="AS12" s="275">
        <f t="shared" si="11"/>
      </c>
      <c r="AT12" s="275">
        <f t="shared" si="12"/>
      </c>
      <c r="AU12" s="275">
        <f t="shared" si="13"/>
      </c>
      <c r="AV12" s="275">
        <f t="shared" si="14"/>
      </c>
      <c r="AW12" s="275">
        <f t="shared" si="15"/>
      </c>
      <c r="AX12" s="275">
        <f t="shared" si="16"/>
      </c>
      <c r="AY12" s="275">
        <f t="shared" si="17"/>
      </c>
      <c r="AZ12" s="275">
        <f t="shared" si="18"/>
        <v>55</v>
      </c>
      <c r="BA12" s="275">
        <f t="shared" si="19"/>
      </c>
      <c r="BB12" s="275">
        <f t="shared" si="20"/>
      </c>
    </row>
    <row r="13" spans="1:54" ht="15" customHeight="1">
      <c r="A13" s="121" t="s">
        <v>284</v>
      </c>
      <c r="B13" s="116" t="s">
        <v>285</v>
      </c>
      <c r="C13" s="117" t="s">
        <v>69</v>
      </c>
      <c r="D13" s="202">
        <v>104</v>
      </c>
      <c r="E13" s="203">
        <f>IF(ISBLANK(D13),"",VLOOKUP(D13,Po_60_m,2))</f>
        <v>12</v>
      </c>
      <c r="F13" s="259"/>
      <c r="G13" s="244">
        <f>IF(ISBLANK(F13),"",VLOOKUP(F13,Po_120_m,2))</f>
      </c>
      <c r="H13" s="260"/>
      <c r="I13" s="244">
        <f>IF(ISBLANK(H13),"",VLOOKUP(H13,Po_50_m_H.,2))</f>
      </c>
      <c r="J13" s="261"/>
      <c r="K13" s="244">
        <f>IF(ISBLANK(J13),"",VLOOKUP(J13,Po_500_m,2))</f>
      </c>
      <c r="L13" s="262"/>
      <c r="M13" s="244">
        <f>IF(ISBLANK(L13),"",VLOOKUP(L13,Po_1000_m,2))</f>
      </c>
      <c r="N13" s="262"/>
      <c r="O13" s="244">
        <f>IF(ISBLANK(N13),"",VLOOKUP(N13,Po_1_km_marche,2))</f>
      </c>
      <c r="P13" s="263"/>
      <c r="Q13" s="244">
        <f>IF(ISBLANK(P13),"",VLOOKUP(P13,Po_Longueur,2))</f>
      </c>
      <c r="R13" s="263">
        <v>775</v>
      </c>
      <c r="S13" s="244">
        <f>IF(ISBLANK(R13),"",VLOOKUP(R13,Po_Triple_saut,2))</f>
        <v>22</v>
      </c>
      <c r="T13" s="263"/>
      <c r="U13" s="244">
        <f>IF(ISBLANK(T13),"",VLOOKUP(T13,Po_Hauteur,2))</f>
      </c>
      <c r="V13" s="263"/>
      <c r="W13" s="244">
        <f>IF(ISBLANK(V13),"",VLOOKUP(V13,Po_Perche,2))</f>
      </c>
      <c r="X13" s="263">
        <v>676</v>
      </c>
      <c r="Y13" s="244">
        <f>IF(ISBLANK(X13),"",VLOOKUP(X13,Po_Poids,2))</f>
        <v>20</v>
      </c>
      <c r="Z13" s="264"/>
      <c r="AA13" s="244">
        <f>IF(ISBLANK(Z13),"",VLOOKUP(Z13,Po_Disque,2))</f>
      </c>
      <c r="AB13" s="264"/>
      <c r="AC13" s="244">
        <f>IF(ISBLANK(AB13),"",VLOOKUP(AB13,Po_Javelot,2))</f>
      </c>
      <c r="AD13" s="264"/>
      <c r="AE13" s="244">
        <f>IF(ISBLANK(AD13),"",VLOOKUP(AD13,Po_Ballonde,2))</f>
      </c>
      <c r="AF13" s="386">
        <f t="shared" si="0"/>
        <v>3</v>
      </c>
      <c r="AG13" s="244">
        <f t="shared" si="1"/>
        <v>54</v>
      </c>
      <c r="AH13" s="266">
        <v>9</v>
      </c>
      <c r="AI13" s="129"/>
      <c r="AJ13" s="275">
        <f t="shared" si="2"/>
      </c>
      <c r="AK13" s="275">
        <f t="shared" si="3"/>
      </c>
      <c r="AL13" s="275">
        <f t="shared" si="4"/>
      </c>
      <c r="AM13" s="275">
        <f t="shared" si="5"/>
        <v>54</v>
      </c>
      <c r="AN13" s="275">
        <f t="shared" si="6"/>
      </c>
      <c r="AO13" s="275">
        <f t="shared" si="7"/>
      </c>
      <c r="AP13" s="275">
        <f t="shared" si="8"/>
      </c>
      <c r="AQ13" s="275">
        <f t="shared" si="9"/>
      </c>
      <c r="AR13" s="275">
        <f t="shared" si="10"/>
      </c>
      <c r="AS13" s="275">
        <f t="shared" si="11"/>
      </c>
      <c r="AT13" s="275">
        <f t="shared" si="12"/>
      </c>
      <c r="AU13" s="275">
        <f t="shared" si="13"/>
      </c>
      <c r="AV13" s="275">
        <f t="shared" si="14"/>
      </c>
      <c r="AW13" s="275">
        <f t="shared" si="15"/>
      </c>
      <c r="AX13" s="275">
        <f t="shared" si="16"/>
      </c>
      <c r="AY13" s="275">
        <f t="shared" si="17"/>
      </c>
      <c r="AZ13" s="275">
        <f t="shared" si="18"/>
      </c>
      <c r="BA13" s="275">
        <f t="shared" si="19"/>
      </c>
      <c r="BB13" s="275">
        <f t="shared" si="20"/>
      </c>
    </row>
    <row r="14" spans="1:54" ht="15" customHeight="1">
      <c r="A14" s="173" t="s">
        <v>497</v>
      </c>
      <c r="B14" s="165" t="s">
        <v>500</v>
      </c>
      <c r="C14" s="167" t="s">
        <v>42</v>
      </c>
      <c r="D14" s="202">
        <v>98</v>
      </c>
      <c r="E14" s="203">
        <f>IF(ISBLANK(D14),"",VLOOKUP(D14,Po_60_m,2))</f>
        <v>15</v>
      </c>
      <c r="F14" s="259"/>
      <c r="G14" s="244">
        <f>IF(ISBLANK(F14),"",VLOOKUP(F14,Po_120_m,2))</f>
      </c>
      <c r="H14" s="260">
        <v>98</v>
      </c>
      <c r="I14" s="244">
        <f>IF(ISBLANK(H14),"",VLOOKUP(H14,Po_50_m_H.,2))</f>
        <v>20</v>
      </c>
      <c r="J14" s="261"/>
      <c r="K14" s="244">
        <f>IF(ISBLANK(J14),"",VLOOKUP(J14,Po_500_m,2))</f>
      </c>
      <c r="L14" s="262"/>
      <c r="M14" s="244">
        <f>IF(ISBLANK(L14),"",VLOOKUP(L14,Po_1000_m,2))</f>
      </c>
      <c r="N14" s="262"/>
      <c r="O14" s="244">
        <f>IF(ISBLANK(N14),"",VLOOKUP(N14,Po_1_km_marche,2))</f>
      </c>
      <c r="P14" s="263"/>
      <c r="Q14" s="244">
        <f>IF(ISBLANK(P14),"",VLOOKUP(P14,Po_Longueur,2))</f>
      </c>
      <c r="R14" s="263"/>
      <c r="S14" s="244">
        <f>IF(ISBLANK(R14),"",VLOOKUP(R14,Po_Triple_saut,2))</f>
      </c>
      <c r="T14" s="263"/>
      <c r="U14" s="244">
        <f>IF(ISBLANK(T14),"",VLOOKUP(T14,Po_Hauteur,2))</f>
      </c>
      <c r="V14" s="263"/>
      <c r="W14" s="244">
        <f>IF(ISBLANK(V14),"",VLOOKUP(V14,Po_Perche,2))</f>
      </c>
      <c r="X14" s="263">
        <v>635</v>
      </c>
      <c r="Y14" s="244">
        <f>IF(ISBLANK(X14),"",VLOOKUP(X14,Po_Poids,2))</f>
        <v>18</v>
      </c>
      <c r="Z14" s="264"/>
      <c r="AA14" s="244">
        <f>IF(ISBLANK(Z14),"",VLOOKUP(Z14,Po_Disque,2))</f>
      </c>
      <c r="AB14" s="264"/>
      <c r="AC14" s="244">
        <f>IF(ISBLANK(AB14),"",VLOOKUP(AB14,Po_Javelot,2))</f>
      </c>
      <c r="AD14" s="264"/>
      <c r="AE14" s="244">
        <f>IF(ISBLANK(AD14),"",VLOOKUP(AD14,Po_Ballonde,2))</f>
      </c>
      <c r="AF14" s="386">
        <f t="shared" si="0"/>
        <v>3</v>
      </c>
      <c r="AG14" s="244">
        <f t="shared" si="1"/>
        <v>53</v>
      </c>
      <c r="AH14" s="266">
        <v>10</v>
      </c>
      <c r="AJ14" s="275">
        <f t="shared" si="2"/>
      </c>
      <c r="AK14" s="275">
        <f t="shared" si="3"/>
      </c>
      <c r="AL14" s="275">
        <f t="shared" si="4"/>
      </c>
      <c r="AM14" s="275">
        <f t="shared" si="5"/>
      </c>
      <c r="AN14" s="275">
        <f t="shared" si="6"/>
      </c>
      <c r="AO14" s="275">
        <f t="shared" si="7"/>
      </c>
      <c r="AP14" s="275">
        <f t="shared" si="8"/>
      </c>
      <c r="AQ14" s="275">
        <f t="shared" si="9"/>
      </c>
      <c r="AR14" s="275">
        <f t="shared" si="10"/>
      </c>
      <c r="AS14" s="275">
        <f t="shared" si="11"/>
      </c>
      <c r="AT14" s="275">
        <f t="shared" si="12"/>
      </c>
      <c r="AU14" s="275">
        <f t="shared" si="13"/>
      </c>
      <c r="AV14" s="275">
        <f t="shared" si="14"/>
      </c>
      <c r="AW14" s="275">
        <f t="shared" si="15"/>
      </c>
      <c r="AX14" s="275">
        <f t="shared" si="16"/>
      </c>
      <c r="AY14" s="275">
        <f t="shared" si="17"/>
      </c>
      <c r="AZ14" s="275">
        <f t="shared" si="18"/>
        <v>53</v>
      </c>
      <c r="BA14" s="275">
        <f t="shared" si="19"/>
      </c>
      <c r="BB14" s="275">
        <f t="shared" si="20"/>
      </c>
    </row>
    <row r="15" spans="1:54" ht="15" customHeight="1">
      <c r="A15" s="118" t="s">
        <v>95</v>
      </c>
      <c r="B15" s="117" t="s">
        <v>96</v>
      </c>
      <c r="C15" s="116" t="s">
        <v>67</v>
      </c>
      <c r="D15" s="202"/>
      <c r="E15" s="203">
        <f>IF(ISBLANK(D15),"",VLOOKUP(D15,Po_60_m,2))</f>
      </c>
      <c r="F15" s="259"/>
      <c r="G15" s="244">
        <f>IF(ISBLANK(F15),"",VLOOKUP(F15,Po_120_m,2))</f>
      </c>
      <c r="H15" s="260">
        <v>103</v>
      </c>
      <c r="I15" s="244">
        <f>IF(ISBLANK(H15),"",VLOOKUP(H15,Po_50_m_H.,2))</f>
        <v>18</v>
      </c>
      <c r="J15" s="261"/>
      <c r="K15" s="244">
        <f>IF(ISBLANK(J15),"",VLOOKUP(J15,Po_500_m,2))</f>
      </c>
      <c r="L15" s="262"/>
      <c r="M15" s="244">
        <f>IF(ISBLANK(L15),"",VLOOKUP(L15,Po_1000_m,2))</f>
      </c>
      <c r="N15" s="262">
        <v>6240</v>
      </c>
      <c r="O15" s="244">
        <f>IF(ISBLANK(N15),"",VLOOKUP(N15,Po_1_km_marche,2))</f>
        <v>18</v>
      </c>
      <c r="P15" s="263"/>
      <c r="Q15" s="244">
        <f>IF(ISBLANK(P15),"",VLOOKUP(P15,Po_Longueur,2))</f>
      </c>
      <c r="R15" s="263"/>
      <c r="S15" s="244">
        <f>IF(ISBLANK(R15),"",VLOOKUP(R15,Po_Triple_saut,2))</f>
      </c>
      <c r="T15" s="263"/>
      <c r="U15" s="244">
        <f>IF(ISBLANK(T15),"",VLOOKUP(T15,Po_Hauteur,2))</f>
      </c>
      <c r="V15" s="263"/>
      <c r="W15" s="244">
        <f>IF(ISBLANK(V15),"",VLOOKUP(V15,Po_Perche,2))</f>
      </c>
      <c r="X15" s="263">
        <v>590</v>
      </c>
      <c r="Y15" s="244">
        <f>IF(ISBLANK(X15),"",VLOOKUP(X15,Po_Poids,2))</f>
        <v>16</v>
      </c>
      <c r="Z15" s="264"/>
      <c r="AA15" s="244">
        <f>IF(ISBLANK(Z15),"",VLOOKUP(Z15,Po_Disque,2))</f>
      </c>
      <c r="AB15" s="264"/>
      <c r="AC15" s="244">
        <f>IF(ISBLANK(AB15),"",VLOOKUP(AB15,Po_Javelot,2))</f>
      </c>
      <c r="AD15" s="264"/>
      <c r="AE15" s="244">
        <f>IF(ISBLANK(AD15),"",VLOOKUP(AD15,Po_Ballonde,2))</f>
      </c>
      <c r="AF15" s="386">
        <f t="shared" si="0"/>
        <v>3</v>
      </c>
      <c r="AG15" s="244">
        <f t="shared" si="1"/>
        <v>52</v>
      </c>
      <c r="AH15" s="266">
        <v>11</v>
      </c>
      <c r="AI15" s="129"/>
      <c r="AJ15" s="275">
        <f t="shared" si="2"/>
      </c>
      <c r="AK15" s="275">
        <f t="shared" si="3"/>
      </c>
      <c r="AL15" s="275">
        <f t="shared" si="4"/>
      </c>
      <c r="AM15" s="275">
        <f t="shared" si="5"/>
      </c>
      <c r="AN15" s="275">
        <f t="shared" si="6"/>
      </c>
      <c r="AO15" s="275">
        <f t="shared" si="7"/>
      </c>
      <c r="AP15" s="275">
        <f t="shared" si="8"/>
      </c>
      <c r="AQ15" s="275">
        <f t="shared" si="9"/>
      </c>
      <c r="AR15" s="275">
        <f t="shared" si="10"/>
      </c>
      <c r="AS15" s="275">
        <f t="shared" si="11"/>
        <v>52</v>
      </c>
      <c r="AT15" s="275">
        <f t="shared" si="12"/>
      </c>
      <c r="AU15" s="275">
        <f t="shared" si="13"/>
      </c>
      <c r="AV15" s="275">
        <f t="shared" si="14"/>
      </c>
      <c r="AW15" s="275">
        <f t="shared" si="15"/>
      </c>
      <c r="AX15" s="275">
        <f t="shared" si="16"/>
      </c>
      <c r="AY15" s="275">
        <f t="shared" si="17"/>
      </c>
      <c r="AZ15" s="275">
        <f t="shared" si="18"/>
      </c>
      <c r="BA15" s="275">
        <f t="shared" si="19"/>
      </c>
      <c r="BB15" s="275">
        <f t="shared" si="20"/>
      </c>
    </row>
    <row r="16" spans="1:54" ht="15" customHeight="1">
      <c r="A16" s="125" t="s">
        <v>126</v>
      </c>
      <c r="B16" s="126" t="s">
        <v>79</v>
      </c>
      <c r="C16" s="116" t="s">
        <v>69</v>
      </c>
      <c r="D16" s="202">
        <v>101</v>
      </c>
      <c r="E16" s="203">
        <f>IF(ISBLANK(D16),"",VLOOKUP(D16,Po_60_m,2))</f>
        <v>13</v>
      </c>
      <c r="F16" s="259"/>
      <c r="G16" s="244">
        <f>IF(ISBLANK(F16),"",VLOOKUP(F16,Po_120_m,2))</f>
      </c>
      <c r="H16" s="260"/>
      <c r="I16" s="244">
        <f>IF(ISBLANK(H16),"",VLOOKUP(H16,Po_50_m_H.,2))</f>
      </c>
      <c r="J16" s="261"/>
      <c r="K16" s="244">
        <f>IF(ISBLANK(J16),"",VLOOKUP(J16,Po_500_m,2))</f>
      </c>
      <c r="L16" s="262"/>
      <c r="M16" s="244">
        <f>IF(ISBLANK(L16),"",VLOOKUP(L16,Po_1000_m,2))</f>
      </c>
      <c r="N16" s="262">
        <v>6320</v>
      </c>
      <c r="O16" s="244">
        <f>IF(ISBLANK(N16),"",VLOOKUP(N16,Po_1_km_marche,2))</f>
        <v>17</v>
      </c>
      <c r="P16" s="263"/>
      <c r="Q16" s="244">
        <f>IF(ISBLANK(P16),"",VLOOKUP(P16,Po_Longueur,2))</f>
      </c>
      <c r="R16" s="263">
        <v>760</v>
      </c>
      <c r="S16" s="244">
        <f>IF(ISBLANK(R16),"",VLOOKUP(R16,Po_Triple_saut,2))</f>
        <v>21</v>
      </c>
      <c r="T16" s="263"/>
      <c r="U16" s="244">
        <f>IF(ISBLANK(T16),"",VLOOKUP(T16,Po_Hauteur,2))</f>
      </c>
      <c r="V16" s="263"/>
      <c r="W16" s="244">
        <f>IF(ISBLANK(V16),"",VLOOKUP(V16,Po_Perche,2))</f>
      </c>
      <c r="X16" s="263"/>
      <c r="Y16" s="244">
        <f>IF(ISBLANK(X16),"",VLOOKUP(X16,Po_Poids,2))</f>
      </c>
      <c r="Z16" s="264"/>
      <c r="AA16" s="244">
        <f>IF(ISBLANK(Z16),"",VLOOKUP(Z16,Po_Disque,2))</f>
      </c>
      <c r="AB16" s="264"/>
      <c r="AC16" s="244">
        <f>IF(ISBLANK(AB16),"",VLOOKUP(AB16,Po_Javelot,2))</f>
      </c>
      <c r="AD16" s="264"/>
      <c r="AE16" s="244">
        <f>IF(ISBLANK(AD16),"",VLOOKUP(AD16,Po_Ballonde,2))</f>
      </c>
      <c r="AF16" s="386">
        <f t="shared" si="0"/>
        <v>3</v>
      </c>
      <c r="AG16" s="244">
        <f t="shared" si="1"/>
        <v>51</v>
      </c>
      <c r="AH16" s="266">
        <v>12</v>
      </c>
      <c r="AI16" s="129"/>
      <c r="AJ16" s="275">
        <f t="shared" si="2"/>
      </c>
      <c r="AK16" s="275">
        <f t="shared" si="3"/>
      </c>
      <c r="AL16" s="275">
        <f t="shared" si="4"/>
      </c>
      <c r="AM16" s="275">
        <f t="shared" si="5"/>
        <v>51</v>
      </c>
      <c r="AN16" s="275">
        <f t="shared" si="6"/>
      </c>
      <c r="AO16" s="275">
        <f t="shared" si="7"/>
      </c>
      <c r="AP16" s="275">
        <f t="shared" si="8"/>
      </c>
      <c r="AQ16" s="275">
        <f t="shared" si="9"/>
      </c>
      <c r="AR16" s="275">
        <f t="shared" si="10"/>
      </c>
      <c r="AS16" s="275">
        <f t="shared" si="11"/>
      </c>
      <c r="AT16" s="275">
        <f t="shared" si="12"/>
      </c>
      <c r="AU16" s="275">
        <f t="shared" si="13"/>
      </c>
      <c r="AV16" s="275">
        <f t="shared" si="14"/>
      </c>
      <c r="AW16" s="275">
        <f t="shared" si="15"/>
      </c>
      <c r="AX16" s="275">
        <f t="shared" si="16"/>
      </c>
      <c r="AY16" s="275">
        <f t="shared" si="17"/>
      </c>
      <c r="AZ16" s="275">
        <f t="shared" si="18"/>
      </c>
      <c r="BA16" s="275">
        <f t="shared" si="19"/>
      </c>
      <c r="BB16" s="275">
        <f t="shared" si="20"/>
      </c>
    </row>
    <row r="17" spans="1:54" ht="15" customHeight="1">
      <c r="A17" s="118" t="s">
        <v>158</v>
      </c>
      <c r="B17" s="117" t="s">
        <v>159</v>
      </c>
      <c r="C17" s="117" t="s">
        <v>44</v>
      </c>
      <c r="D17" s="202">
        <v>99</v>
      </c>
      <c r="E17" s="203">
        <f>IF(ISBLANK(D17),"",VLOOKUP(D17,Po_60_m,2))</f>
        <v>14</v>
      </c>
      <c r="F17" s="259"/>
      <c r="G17" s="244">
        <f>IF(ISBLANK(F17),"",VLOOKUP(F17,Po_120_m,2))</f>
      </c>
      <c r="H17" s="260"/>
      <c r="I17" s="244">
        <f>IF(ISBLANK(H17),"",VLOOKUP(H17,Po_50_m_H.,2))</f>
      </c>
      <c r="J17" s="261"/>
      <c r="K17" s="244">
        <f>IF(ISBLANK(J17),"",VLOOKUP(J17,Po_500_m,2))</f>
      </c>
      <c r="L17" s="262"/>
      <c r="M17" s="244">
        <f>IF(ISBLANK(L17),"",VLOOKUP(L17,Po_1000_m,2))</f>
      </c>
      <c r="N17" s="262">
        <v>6200</v>
      </c>
      <c r="O17" s="244">
        <f>IF(ISBLANK(N17),"",VLOOKUP(N17,Po_1_km_marche,2))</f>
        <v>19</v>
      </c>
      <c r="P17" s="263"/>
      <c r="Q17" s="244">
        <f>IF(ISBLANK(P17),"",VLOOKUP(P17,Po_Longueur,2))</f>
      </c>
      <c r="R17" s="263">
        <v>670</v>
      </c>
      <c r="S17" s="244">
        <f>IF(ISBLANK(R17),"",VLOOKUP(R17,Po_Triple_saut,2))</f>
        <v>17</v>
      </c>
      <c r="T17" s="263"/>
      <c r="U17" s="244">
        <f>IF(ISBLANK(T17),"",VLOOKUP(T17,Po_Hauteur,2))</f>
      </c>
      <c r="V17" s="263"/>
      <c r="W17" s="244">
        <f>IF(ISBLANK(V17),"",VLOOKUP(V17,Po_Perche,2))</f>
      </c>
      <c r="X17" s="263"/>
      <c r="Y17" s="244">
        <f>IF(ISBLANK(X17),"",VLOOKUP(X17,Po_Poids,2))</f>
      </c>
      <c r="Z17" s="264"/>
      <c r="AA17" s="244">
        <f>IF(ISBLANK(Z17),"",VLOOKUP(Z17,Po_Disque,2))</f>
      </c>
      <c r="AB17" s="264"/>
      <c r="AC17" s="244">
        <f>IF(ISBLANK(AB17),"",VLOOKUP(AB17,Po_Javelot,2))</f>
      </c>
      <c r="AD17" s="264"/>
      <c r="AE17" s="244">
        <f>IF(ISBLANK(AD17),"",VLOOKUP(AD17,Po_Ballonde,2))</f>
      </c>
      <c r="AF17" s="386">
        <f t="shared" si="0"/>
        <v>3</v>
      </c>
      <c r="AG17" s="244">
        <f t="shared" si="1"/>
        <v>50</v>
      </c>
      <c r="AH17" s="266">
        <v>13</v>
      </c>
      <c r="AI17" s="129"/>
      <c r="AJ17" s="275">
        <f t="shared" si="2"/>
      </c>
      <c r="AK17" s="275">
        <f t="shared" si="3"/>
      </c>
      <c r="AL17" s="275">
        <f t="shared" si="4"/>
      </c>
      <c r="AM17" s="275">
        <f t="shared" si="5"/>
      </c>
      <c r="AN17" s="275">
        <f t="shared" si="6"/>
      </c>
      <c r="AO17" s="275">
        <f t="shared" si="7"/>
      </c>
      <c r="AP17" s="275">
        <f t="shared" si="8"/>
      </c>
      <c r="AQ17" s="275">
        <f t="shared" si="9"/>
      </c>
      <c r="AR17" s="275">
        <f t="shared" si="10"/>
      </c>
      <c r="AS17" s="275">
        <f t="shared" si="11"/>
      </c>
      <c r="AT17" s="275">
        <f t="shared" si="12"/>
      </c>
      <c r="AU17" s="275">
        <f t="shared" si="13"/>
      </c>
      <c r="AV17" s="275">
        <f t="shared" si="14"/>
      </c>
      <c r="AW17" s="275">
        <f t="shared" si="15"/>
      </c>
      <c r="AX17" s="275">
        <f t="shared" si="16"/>
        <v>50</v>
      </c>
      <c r="AY17" s="275">
        <f t="shared" si="17"/>
      </c>
      <c r="AZ17" s="275">
        <f t="shared" si="18"/>
      </c>
      <c r="BA17" s="275">
        <f t="shared" si="19"/>
      </c>
      <c r="BB17" s="275">
        <f t="shared" si="20"/>
      </c>
    </row>
    <row r="18" spans="1:54" ht="15" customHeight="1">
      <c r="A18" s="118" t="s">
        <v>460</v>
      </c>
      <c r="B18" s="117" t="s">
        <v>461</v>
      </c>
      <c r="C18" s="117" t="s">
        <v>58</v>
      </c>
      <c r="D18" s="202">
        <v>94</v>
      </c>
      <c r="E18" s="203">
        <f>IF(ISBLANK(D18),"",VLOOKUP(D18,Po_60_m,2))</f>
        <v>17</v>
      </c>
      <c r="F18" s="259"/>
      <c r="G18" s="244">
        <f>IF(ISBLANK(F18),"",VLOOKUP(F18,Po_120_m,2))</f>
      </c>
      <c r="H18" s="260"/>
      <c r="I18" s="244">
        <f>IF(ISBLANK(H18),"",VLOOKUP(H18,Po_50_m_H.,2))</f>
      </c>
      <c r="J18" s="261"/>
      <c r="K18" s="244">
        <f>IF(ISBLANK(J18),"",VLOOKUP(J18,Po_500_m,2))</f>
      </c>
      <c r="L18" s="262"/>
      <c r="M18" s="244">
        <f>IF(ISBLANK(L18),"",VLOOKUP(L18,Po_1000_m,2))</f>
      </c>
      <c r="N18" s="262">
        <v>7180</v>
      </c>
      <c r="O18" s="244">
        <f>IF(ISBLANK(N18),"",VLOOKUP(N18,Po_1_km_marche,2))</f>
        <v>13</v>
      </c>
      <c r="P18" s="263"/>
      <c r="Q18" s="244">
        <f>IF(ISBLANK(P18),"",VLOOKUP(P18,Po_Longueur,2))</f>
      </c>
      <c r="R18" s="263"/>
      <c r="S18" s="244">
        <f>IF(ISBLANK(R18),"",VLOOKUP(R18,Po_Triple_saut,2))</f>
      </c>
      <c r="T18" s="263">
        <v>110</v>
      </c>
      <c r="U18" s="244">
        <f>IF(ISBLANK(T18),"",VLOOKUP(T18,Po_Hauteur,2))</f>
        <v>18</v>
      </c>
      <c r="V18" s="263"/>
      <c r="W18" s="244">
        <f>IF(ISBLANK(V18),"",VLOOKUP(V18,Po_Perche,2))</f>
      </c>
      <c r="X18" s="263"/>
      <c r="Y18" s="244">
        <f>IF(ISBLANK(X18),"",VLOOKUP(X18,Po_Poids,2))</f>
      </c>
      <c r="Z18" s="264"/>
      <c r="AA18" s="244">
        <f>IF(ISBLANK(Z18),"",VLOOKUP(Z18,Po_Disque,2))</f>
      </c>
      <c r="AB18" s="264"/>
      <c r="AC18" s="244">
        <f>IF(ISBLANK(AB18),"",VLOOKUP(AB18,Po_Javelot,2))</f>
      </c>
      <c r="AD18" s="264"/>
      <c r="AE18" s="244">
        <f>IF(ISBLANK(AD18),"",VLOOKUP(AD18,Po_Ballonde,2))</f>
      </c>
      <c r="AF18" s="386">
        <f t="shared" si="0"/>
        <v>3</v>
      </c>
      <c r="AG18" s="244">
        <f t="shared" si="1"/>
        <v>48</v>
      </c>
      <c r="AH18" s="266">
        <v>14</v>
      </c>
      <c r="AI18" s="129"/>
      <c r="AJ18" s="275">
        <f t="shared" si="2"/>
      </c>
      <c r="AK18" s="275">
        <f t="shared" si="3"/>
      </c>
      <c r="AL18" s="275">
        <f t="shared" si="4"/>
      </c>
      <c r="AM18" s="275">
        <f t="shared" si="5"/>
      </c>
      <c r="AN18" s="275">
        <f t="shared" si="6"/>
      </c>
      <c r="AO18" s="275">
        <f t="shared" si="7"/>
      </c>
      <c r="AP18" s="275">
        <f t="shared" si="8"/>
      </c>
      <c r="AQ18" s="275">
        <f t="shared" si="9"/>
      </c>
      <c r="AR18" s="275">
        <f t="shared" si="10"/>
      </c>
      <c r="AS18" s="275">
        <f t="shared" si="11"/>
      </c>
      <c r="AT18" s="275">
        <f t="shared" si="12"/>
      </c>
      <c r="AU18" s="275">
        <f t="shared" si="13"/>
        <v>48</v>
      </c>
      <c r="AV18" s="275">
        <f t="shared" si="14"/>
      </c>
      <c r="AW18" s="275">
        <f t="shared" si="15"/>
      </c>
      <c r="AX18" s="275">
        <f t="shared" si="16"/>
      </c>
      <c r="AY18" s="275">
        <f t="shared" si="17"/>
      </c>
      <c r="AZ18" s="275">
        <f t="shared" si="18"/>
      </c>
      <c r="BA18" s="275">
        <f t="shared" si="19"/>
      </c>
      <c r="BB18" s="275">
        <f t="shared" si="20"/>
      </c>
    </row>
    <row r="19" spans="1:54" ht="15" customHeight="1">
      <c r="A19" s="121" t="s">
        <v>525</v>
      </c>
      <c r="B19" s="116" t="s">
        <v>526</v>
      </c>
      <c r="C19" s="117" t="s">
        <v>44</v>
      </c>
      <c r="D19" s="202"/>
      <c r="E19" s="203">
        <f>IF(ISBLANK(D19),"",VLOOKUP(D19,Po_60_m,2))</f>
      </c>
      <c r="F19" s="259"/>
      <c r="G19" s="244">
        <f>IF(ISBLANK(F19),"",VLOOKUP(F19,Po_120_m,2))</f>
      </c>
      <c r="H19" s="260">
        <v>97</v>
      </c>
      <c r="I19" s="244">
        <f>IF(ISBLANK(H19),"",VLOOKUP(H19,Po_50_m_H.,2))</f>
        <v>20</v>
      </c>
      <c r="J19" s="261"/>
      <c r="K19" s="244">
        <f>IF(ISBLANK(J19),"",VLOOKUP(J19,Po_500_m,2))</f>
      </c>
      <c r="L19" s="262"/>
      <c r="M19" s="244">
        <f>IF(ISBLANK(L19),"",VLOOKUP(L19,Po_1000_m,2))</f>
      </c>
      <c r="N19" s="262">
        <v>7120</v>
      </c>
      <c r="O19" s="244">
        <f>IF(ISBLANK(N19),"",VLOOKUP(N19,Po_1_km_marche,2))</f>
        <v>13</v>
      </c>
      <c r="P19" s="263"/>
      <c r="Q19" s="244">
        <f>IF(ISBLANK(P19),"",VLOOKUP(P19,Po_Longueur,2))</f>
      </c>
      <c r="R19" s="263"/>
      <c r="S19" s="244">
        <f>IF(ISBLANK(R19),"",VLOOKUP(R19,Po_Triple_saut,2))</f>
      </c>
      <c r="T19" s="263"/>
      <c r="U19" s="244">
        <f>IF(ISBLANK(T19),"",VLOOKUP(T19,Po_Hauteur,2))</f>
      </c>
      <c r="V19" s="263">
        <v>150</v>
      </c>
      <c r="W19" s="244">
        <f>IF(ISBLANK(V19),"",VLOOKUP(V19,Po_Perche,2))</f>
        <v>15</v>
      </c>
      <c r="X19" s="263"/>
      <c r="Y19" s="244">
        <f>IF(ISBLANK(X19),"",VLOOKUP(X19,Po_Poids,2))</f>
      </c>
      <c r="Z19" s="264"/>
      <c r="AA19" s="244">
        <f>IF(ISBLANK(Z19),"",VLOOKUP(Z19,Po_Disque,2))</f>
      </c>
      <c r="AB19" s="264"/>
      <c r="AC19" s="244">
        <f>IF(ISBLANK(AB19),"",VLOOKUP(AB19,Po_Javelot,2))</f>
      </c>
      <c r="AD19" s="264"/>
      <c r="AE19" s="244">
        <f>IF(ISBLANK(AD19),"",VLOOKUP(AD19,Po_Ballonde,2))</f>
      </c>
      <c r="AF19" s="386">
        <f t="shared" si="0"/>
        <v>3</v>
      </c>
      <c r="AG19" s="244">
        <f t="shared" si="1"/>
        <v>48</v>
      </c>
      <c r="AH19" s="266">
        <v>15</v>
      </c>
      <c r="AI19" s="129"/>
      <c r="AJ19" s="275">
        <f t="shared" si="2"/>
      </c>
      <c r="AK19" s="275">
        <f t="shared" si="3"/>
      </c>
      <c r="AL19" s="275">
        <f t="shared" si="4"/>
      </c>
      <c r="AM19" s="275">
        <f t="shared" si="5"/>
      </c>
      <c r="AN19" s="275">
        <f t="shared" si="6"/>
      </c>
      <c r="AO19" s="275">
        <f t="shared" si="7"/>
      </c>
      <c r="AP19" s="275">
        <f t="shared" si="8"/>
      </c>
      <c r="AQ19" s="275">
        <f t="shared" si="9"/>
      </c>
      <c r="AR19" s="275">
        <f t="shared" si="10"/>
      </c>
      <c r="AS19" s="275">
        <f t="shared" si="11"/>
      </c>
      <c r="AT19" s="275">
        <f t="shared" si="12"/>
      </c>
      <c r="AU19" s="275">
        <f t="shared" si="13"/>
      </c>
      <c r="AV19" s="275">
        <f t="shared" si="14"/>
      </c>
      <c r="AW19" s="275">
        <f t="shared" si="15"/>
      </c>
      <c r="AX19" s="275">
        <f t="shared" si="16"/>
        <v>48</v>
      </c>
      <c r="AY19" s="275">
        <f t="shared" si="17"/>
      </c>
      <c r="AZ19" s="275">
        <f t="shared" si="18"/>
      </c>
      <c r="BA19" s="275">
        <f t="shared" si="19"/>
      </c>
      <c r="BB19" s="275">
        <f t="shared" si="20"/>
      </c>
    </row>
    <row r="20" spans="1:54" ht="15" customHeight="1">
      <c r="A20" s="118" t="s">
        <v>286</v>
      </c>
      <c r="B20" s="117" t="s">
        <v>288</v>
      </c>
      <c r="C20" s="117" t="s">
        <v>59</v>
      </c>
      <c r="D20" s="202">
        <v>96</v>
      </c>
      <c r="E20" s="203">
        <f>IF(ISBLANK(D20),"",VLOOKUP(D20,Po_60_m,2))</f>
        <v>16</v>
      </c>
      <c r="F20" s="259"/>
      <c r="G20" s="244">
        <f>IF(ISBLANK(F20),"",VLOOKUP(F20,Po_120_m,2))</f>
      </c>
      <c r="H20" s="260"/>
      <c r="I20" s="244"/>
      <c r="J20" s="261"/>
      <c r="K20" s="244"/>
      <c r="L20" s="262"/>
      <c r="M20" s="244">
        <f>IF(ISBLANK(L20),"",VLOOKUP(L20,Po_1000_m,2))</f>
      </c>
      <c r="N20" s="262"/>
      <c r="O20" s="244">
        <f>IF(ISBLANK(N20),"",VLOOKUP(N20,Po_1_km_marche,2))</f>
      </c>
      <c r="P20" s="263"/>
      <c r="Q20" s="244">
        <f>IF(ISBLANK(P20),"",VLOOKUP(P20,Po_Longueur,2))</f>
      </c>
      <c r="R20" s="263">
        <v>730</v>
      </c>
      <c r="S20" s="244">
        <f>IF(ISBLANK(R20),"",VLOOKUP(R20,Po_Triple_saut,2))</f>
        <v>20</v>
      </c>
      <c r="T20" s="263"/>
      <c r="U20" s="244"/>
      <c r="V20" s="263"/>
      <c r="W20" s="244"/>
      <c r="X20" s="263">
        <v>488</v>
      </c>
      <c r="Y20" s="244">
        <f>IF(ISBLANK(X20),"",VLOOKUP(X20,Po_Poids,2))</f>
        <v>11</v>
      </c>
      <c r="Z20" s="264"/>
      <c r="AA20" s="244">
        <f>IF(ISBLANK(Z20),"",VLOOKUP(Z20,Po_Disque,2))</f>
      </c>
      <c r="AB20" s="264"/>
      <c r="AC20" s="244">
        <f>IF(ISBLANK(AB20),"",VLOOKUP(AB20,Po_Javelot,2))</f>
      </c>
      <c r="AD20" s="264"/>
      <c r="AE20" s="244">
        <f>IF(ISBLANK(AD20),"",VLOOKUP(AD20,Po_Ballonde,2))</f>
      </c>
      <c r="AF20" s="386">
        <f t="shared" si="0"/>
        <v>3</v>
      </c>
      <c r="AG20" s="244">
        <f t="shared" si="1"/>
        <v>47</v>
      </c>
      <c r="AH20" s="266">
        <v>16</v>
      </c>
      <c r="AI20" s="129"/>
      <c r="AJ20" s="275">
        <f t="shared" si="2"/>
        <v>47</v>
      </c>
      <c r="AK20" s="275">
        <f t="shared" si="3"/>
      </c>
      <c r="AL20" s="275">
        <f t="shared" si="4"/>
      </c>
      <c r="AM20" s="275">
        <f t="shared" si="5"/>
      </c>
      <c r="AN20" s="275">
        <f t="shared" si="6"/>
      </c>
      <c r="AO20" s="275">
        <f t="shared" si="7"/>
      </c>
      <c r="AP20" s="275">
        <f t="shared" si="8"/>
      </c>
      <c r="AQ20" s="275">
        <f t="shared" si="9"/>
      </c>
      <c r="AR20" s="275">
        <f t="shared" si="10"/>
      </c>
      <c r="AS20" s="275">
        <f t="shared" si="11"/>
      </c>
      <c r="AT20" s="275">
        <f t="shared" si="12"/>
      </c>
      <c r="AU20" s="275">
        <f t="shared" si="13"/>
      </c>
      <c r="AV20" s="275">
        <f t="shared" si="14"/>
      </c>
      <c r="AW20" s="275">
        <f t="shared" si="15"/>
      </c>
      <c r="AX20" s="275">
        <f t="shared" si="16"/>
      </c>
      <c r="AY20" s="275">
        <f t="shared" si="17"/>
      </c>
      <c r="AZ20" s="275">
        <f t="shared" si="18"/>
      </c>
      <c r="BA20" s="275">
        <f t="shared" si="19"/>
      </c>
      <c r="BB20" s="275">
        <f t="shared" si="20"/>
      </c>
    </row>
    <row r="21" spans="1:54" ht="15" customHeight="1">
      <c r="A21" s="121" t="s">
        <v>286</v>
      </c>
      <c r="B21" s="116" t="s">
        <v>287</v>
      </c>
      <c r="C21" s="117" t="s">
        <v>59</v>
      </c>
      <c r="D21" s="202">
        <v>101</v>
      </c>
      <c r="E21" s="203">
        <f>IF(ISBLANK(D21),"",VLOOKUP(D21,Po_60_m,2))</f>
        <v>13</v>
      </c>
      <c r="F21" s="259"/>
      <c r="G21" s="244">
        <f>IF(ISBLANK(F21),"",VLOOKUP(F21,Po_120_m,2))</f>
      </c>
      <c r="H21" s="260"/>
      <c r="I21" s="244">
        <f>IF(ISBLANK(H21),"",VLOOKUP(H21,Po_50_m_H.,2))</f>
      </c>
      <c r="J21" s="261"/>
      <c r="K21" s="244">
        <f>IF(ISBLANK(J21),"",VLOOKUP(J21,Po_500_m,2))</f>
      </c>
      <c r="L21" s="262"/>
      <c r="M21" s="244">
        <f>IF(ISBLANK(L21),"",VLOOKUP(L21,Po_1000_m,2))</f>
      </c>
      <c r="N21" s="262"/>
      <c r="O21" s="244">
        <f>IF(ISBLANK(N21),"",VLOOKUP(N21,Po_1_km_marche,2))</f>
      </c>
      <c r="P21" s="263"/>
      <c r="Q21" s="244">
        <f>IF(ISBLANK(P21),"",VLOOKUP(P21,Po_Longueur,2))</f>
      </c>
      <c r="R21" s="263">
        <v>725</v>
      </c>
      <c r="S21" s="244">
        <f>IF(ISBLANK(R21),"",VLOOKUP(R21,Po_Triple_saut,2))</f>
        <v>20</v>
      </c>
      <c r="T21" s="263"/>
      <c r="U21" s="244">
        <f>IF(ISBLANK(T21),"",VLOOKUP(T21,Po_Hauteur,2))</f>
      </c>
      <c r="V21" s="263"/>
      <c r="W21" s="244">
        <f>IF(ISBLANK(V21),"",VLOOKUP(V21,Po_Perche,2))</f>
      </c>
      <c r="X21" s="263">
        <v>538</v>
      </c>
      <c r="Y21" s="244">
        <f>IF(ISBLANK(X21),"",VLOOKUP(X21,Po_Poids,2))</f>
        <v>13</v>
      </c>
      <c r="Z21" s="264"/>
      <c r="AA21" s="244">
        <f>IF(ISBLANK(Z21),"",VLOOKUP(Z21,Po_Disque,2))</f>
      </c>
      <c r="AB21" s="264"/>
      <c r="AC21" s="244">
        <f>IF(ISBLANK(AB21),"",VLOOKUP(AB21,Po_Javelot,2))</f>
      </c>
      <c r="AD21" s="264"/>
      <c r="AE21" s="244">
        <f>IF(ISBLANK(AD21),"",VLOOKUP(AD21,Po_Ballonde,2))</f>
      </c>
      <c r="AF21" s="386">
        <f t="shared" si="0"/>
        <v>3</v>
      </c>
      <c r="AG21" s="244">
        <f t="shared" si="1"/>
        <v>46</v>
      </c>
      <c r="AH21" s="266">
        <v>17</v>
      </c>
      <c r="AI21" s="129"/>
      <c r="AJ21" s="275">
        <f t="shared" si="2"/>
        <v>46</v>
      </c>
      <c r="AK21" s="275">
        <f t="shared" si="3"/>
      </c>
      <c r="AL21" s="275">
        <f t="shared" si="4"/>
      </c>
      <c r="AM21" s="275">
        <f t="shared" si="5"/>
      </c>
      <c r="AN21" s="275">
        <f t="shared" si="6"/>
      </c>
      <c r="AO21" s="275">
        <f t="shared" si="7"/>
      </c>
      <c r="AP21" s="275">
        <f t="shared" si="8"/>
      </c>
      <c r="AQ21" s="275">
        <f t="shared" si="9"/>
      </c>
      <c r="AR21" s="275">
        <f t="shared" si="10"/>
      </c>
      <c r="AS21" s="275">
        <f t="shared" si="11"/>
      </c>
      <c r="AT21" s="275">
        <f t="shared" si="12"/>
      </c>
      <c r="AU21" s="275">
        <f t="shared" si="13"/>
      </c>
      <c r="AV21" s="275">
        <f t="shared" si="14"/>
      </c>
      <c r="AW21" s="275">
        <f t="shared" si="15"/>
      </c>
      <c r="AX21" s="275">
        <f t="shared" si="16"/>
      </c>
      <c r="AY21" s="275">
        <f t="shared" si="17"/>
      </c>
      <c r="AZ21" s="275">
        <f t="shared" si="18"/>
      </c>
      <c r="BA21" s="275">
        <f t="shared" si="19"/>
      </c>
      <c r="BB21" s="275">
        <f t="shared" si="20"/>
      </c>
    </row>
    <row r="22" spans="1:54" ht="15" customHeight="1">
      <c r="A22" s="118" t="s">
        <v>291</v>
      </c>
      <c r="B22" s="117" t="s">
        <v>181</v>
      </c>
      <c r="C22" s="117" t="s">
        <v>44</v>
      </c>
      <c r="D22" s="202"/>
      <c r="E22" s="203">
        <f>IF(ISBLANK(D22),"",VLOOKUP(D22,Po_60_m,2))</f>
      </c>
      <c r="F22" s="259"/>
      <c r="G22" s="244">
        <f>IF(ISBLANK(F22),"",VLOOKUP(F22,Po_120_m,2))</f>
      </c>
      <c r="H22" s="260">
        <v>104</v>
      </c>
      <c r="I22" s="244">
        <f>IF(ISBLANK(H22),"",VLOOKUP(H22,Po_50_m_H.,2))</f>
        <v>18</v>
      </c>
      <c r="J22" s="261"/>
      <c r="K22" s="244">
        <f>IF(ISBLANK(J22),"",VLOOKUP(J22,Po_500_m,2))</f>
      </c>
      <c r="L22" s="262"/>
      <c r="M22" s="244">
        <f>IF(ISBLANK(L22),"",VLOOKUP(L22,Po_1000_m,2))</f>
      </c>
      <c r="N22" s="262">
        <v>7210</v>
      </c>
      <c r="O22" s="244">
        <f>IF(ISBLANK(N22),"",VLOOKUP(N22,Po_1_km_marche,2))</f>
        <v>12</v>
      </c>
      <c r="P22" s="263"/>
      <c r="Q22" s="244">
        <f>IF(ISBLANK(P22),"",VLOOKUP(P22,Po_Longueur,2))</f>
      </c>
      <c r="R22" s="263"/>
      <c r="S22" s="244">
        <f>IF(ISBLANK(R22),"",VLOOKUP(R22,Po_Triple_saut,2))</f>
      </c>
      <c r="T22" s="263"/>
      <c r="U22" s="244">
        <f>IF(ISBLANK(T22),"",VLOOKUP(T22,Po_Hauteur,2))</f>
      </c>
      <c r="V22" s="263"/>
      <c r="W22" s="244">
        <f>IF(ISBLANK(V22),"",VLOOKUP(V22,Po_Perche,2))</f>
      </c>
      <c r="X22" s="263">
        <v>583</v>
      </c>
      <c r="Y22" s="244">
        <f>IF(ISBLANK(X22),"",VLOOKUP(X22,Po_Poids,2))</f>
        <v>16</v>
      </c>
      <c r="Z22" s="264"/>
      <c r="AA22" s="244">
        <f>IF(ISBLANK(Z22),"",VLOOKUP(Z22,Po_Disque,2))</f>
      </c>
      <c r="AB22" s="264"/>
      <c r="AC22" s="244">
        <f>IF(ISBLANK(AB22),"",VLOOKUP(AB22,Po_Javelot,2))</f>
      </c>
      <c r="AD22" s="264"/>
      <c r="AE22" s="244">
        <f>IF(ISBLANK(AD22),"",VLOOKUP(AD22,Po_Ballonde,2))</f>
      </c>
      <c r="AF22" s="386">
        <f t="shared" si="0"/>
        <v>3</v>
      </c>
      <c r="AG22" s="244">
        <f t="shared" si="1"/>
        <v>46</v>
      </c>
      <c r="AH22" s="266">
        <v>18</v>
      </c>
      <c r="AI22" s="129"/>
      <c r="AJ22" s="275">
        <f t="shared" si="2"/>
      </c>
      <c r="AK22" s="275">
        <f t="shared" si="3"/>
      </c>
      <c r="AL22" s="275">
        <f t="shared" si="4"/>
      </c>
      <c r="AM22" s="275">
        <f t="shared" si="5"/>
      </c>
      <c r="AN22" s="275">
        <f t="shared" si="6"/>
      </c>
      <c r="AO22" s="275">
        <f t="shared" si="7"/>
      </c>
      <c r="AP22" s="275">
        <f t="shared" si="8"/>
      </c>
      <c r="AQ22" s="275">
        <f t="shared" si="9"/>
      </c>
      <c r="AR22" s="275">
        <f t="shared" si="10"/>
      </c>
      <c r="AS22" s="275">
        <f t="shared" si="11"/>
      </c>
      <c r="AT22" s="275">
        <f t="shared" si="12"/>
      </c>
      <c r="AU22" s="275">
        <f t="shared" si="13"/>
      </c>
      <c r="AV22" s="275">
        <f t="shared" si="14"/>
      </c>
      <c r="AW22" s="275">
        <f t="shared" si="15"/>
      </c>
      <c r="AX22" s="275">
        <f t="shared" si="16"/>
        <v>46</v>
      </c>
      <c r="AY22" s="275">
        <f t="shared" si="17"/>
      </c>
      <c r="AZ22" s="275">
        <f t="shared" si="18"/>
      </c>
      <c r="BA22" s="275">
        <f t="shared" si="19"/>
      </c>
      <c r="BB22" s="275">
        <f t="shared" si="20"/>
      </c>
    </row>
    <row r="23" spans="1:54" ht="15" customHeight="1">
      <c r="A23" s="118" t="s">
        <v>452</v>
      </c>
      <c r="B23" s="117" t="s">
        <v>155</v>
      </c>
      <c r="C23" s="117" t="s">
        <v>44</v>
      </c>
      <c r="D23" s="202">
        <v>109</v>
      </c>
      <c r="E23" s="203">
        <f>IF(ISBLANK(D23),"",VLOOKUP(D23,Po_60_m,2))</f>
        <v>10</v>
      </c>
      <c r="F23" s="259"/>
      <c r="G23" s="244">
        <f>IF(ISBLANK(F23),"",VLOOKUP(F23,Po_120_m,2))</f>
      </c>
      <c r="H23" s="260"/>
      <c r="I23" s="244">
        <f>IF(ISBLANK(H23),"",VLOOKUP(H23,Po_50_m_H.,2))</f>
      </c>
      <c r="J23" s="261"/>
      <c r="K23" s="244">
        <f>IF(ISBLANK(J23),"",VLOOKUP(J23,Po_500_m,2))</f>
      </c>
      <c r="L23" s="262"/>
      <c r="M23" s="244">
        <f>IF(ISBLANK(L23),"",VLOOKUP(L23,Po_1000_m,2))</f>
      </c>
      <c r="N23" s="262">
        <v>6200</v>
      </c>
      <c r="O23" s="244">
        <f>IF(ISBLANK(N23),"",VLOOKUP(N23,Po_1_km_marche,2))</f>
        <v>19</v>
      </c>
      <c r="P23" s="263"/>
      <c r="Q23" s="244">
        <f>IF(ISBLANK(P23),"",VLOOKUP(P23,Po_Longueur,2))</f>
      </c>
      <c r="R23" s="263">
        <v>665</v>
      </c>
      <c r="S23" s="244">
        <f>IF(ISBLANK(R22),"",VLOOKUP(R22,Po_Triple_saut,2))</f>
      </c>
      <c r="T23" s="263"/>
      <c r="U23" s="244">
        <f>IF(ISBLANK(T23),"",VLOOKUP(T23,Po_Hauteur,2))</f>
      </c>
      <c r="V23" s="263"/>
      <c r="W23" s="244">
        <f>IF(ISBLANK(V23),"",VLOOKUP(V23,Po_Perche,2))</f>
      </c>
      <c r="X23" s="263"/>
      <c r="Y23" s="244">
        <f>IF(ISBLANK(X23),"",VLOOKUP(X23,Po_Poids,2))</f>
      </c>
      <c r="Z23" s="264"/>
      <c r="AA23" s="244">
        <f>IF(ISBLANK(Z23),"",VLOOKUP(Z23,Po_Disque,2))</f>
      </c>
      <c r="AB23" s="264"/>
      <c r="AC23" s="244">
        <f>IF(ISBLANK(AB23),"",VLOOKUP(AB23,Po_Javelot,2))</f>
      </c>
      <c r="AD23" s="264"/>
      <c r="AE23" s="244">
        <f>IF(ISBLANK(AD23),"",VLOOKUP(AD23,Po_Ballonde,2))</f>
      </c>
      <c r="AF23" s="386">
        <f t="shared" si="0"/>
        <v>3</v>
      </c>
      <c r="AG23" s="244">
        <f t="shared" si="1"/>
        <v>29</v>
      </c>
      <c r="AH23" s="266">
        <v>19</v>
      </c>
      <c r="AJ23" s="275">
        <f t="shared" si="2"/>
      </c>
      <c r="AK23" s="275">
        <f t="shared" si="3"/>
      </c>
      <c r="AL23" s="275">
        <f t="shared" si="4"/>
      </c>
      <c r="AM23" s="275">
        <f t="shared" si="5"/>
      </c>
      <c r="AN23" s="275">
        <f t="shared" si="6"/>
      </c>
      <c r="AO23" s="275">
        <f t="shared" si="7"/>
      </c>
      <c r="AP23" s="275">
        <f t="shared" si="8"/>
      </c>
      <c r="AQ23" s="275">
        <f t="shared" si="9"/>
      </c>
      <c r="AR23" s="275">
        <f t="shared" si="10"/>
      </c>
      <c r="AS23" s="275">
        <f t="shared" si="11"/>
      </c>
      <c r="AT23" s="275">
        <f t="shared" si="12"/>
      </c>
      <c r="AU23" s="275">
        <f t="shared" si="13"/>
      </c>
      <c r="AV23" s="275">
        <f t="shared" si="14"/>
      </c>
      <c r="AW23" s="275">
        <f t="shared" si="15"/>
      </c>
      <c r="AX23" s="275">
        <f t="shared" si="16"/>
        <v>29</v>
      </c>
      <c r="AY23" s="275">
        <f t="shared" si="17"/>
      </c>
      <c r="AZ23" s="275">
        <f t="shared" si="18"/>
      </c>
      <c r="BA23" s="275">
        <f t="shared" si="19"/>
      </c>
      <c r="BB23" s="275">
        <f t="shared" si="20"/>
      </c>
    </row>
    <row r="24" spans="1:54" ht="15" customHeight="1">
      <c r="A24" s="121" t="s">
        <v>286</v>
      </c>
      <c r="B24" s="116" t="s">
        <v>468</v>
      </c>
      <c r="C24" s="117" t="s">
        <v>59</v>
      </c>
      <c r="D24" s="202">
        <v>96</v>
      </c>
      <c r="E24" s="203">
        <f>IF(ISBLANK(D24),"",VLOOKUP(D24,Po_60_m,2))</f>
        <v>16</v>
      </c>
      <c r="F24" s="259"/>
      <c r="G24" s="244">
        <f>IF(ISBLANK(F24),"",VLOOKUP(F24,Po_120_m,2))</f>
      </c>
      <c r="H24" s="260"/>
      <c r="I24" s="244">
        <f>IF(ISBLANK(H24),"",VLOOKUP(H24,Po_50_m_H.,2))</f>
      </c>
      <c r="J24" s="261"/>
      <c r="K24" s="244">
        <f>IF(ISBLANK(J24),"",VLOOKUP(J24,Po_500_m,2))</f>
      </c>
      <c r="L24" s="262"/>
      <c r="M24" s="244">
        <f>IF(ISBLANK(L24),"",VLOOKUP(L24,Po_1000_m,2))</f>
      </c>
      <c r="N24" s="262"/>
      <c r="O24" s="244">
        <f>IF(ISBLANK(N24),"",VLOOKUP(N24,Po_1_km_marche,2))</f>
      </c>
      <c r="P24" s="263"/>
      <c r="Q24" s="244">
        <f>IF(ISBLANK(P24),"",VLOOKUP(P24,Po_Longueur,2))</f>
      </c>
      <c r="R24" s="263">
        <v>650</v>
      </c>
      <c r="S24" s="244">
        <f>IF(ISBLANK(R24),"",VLOOKUP(R24,Po_Triple_saut,2))</f>
        <v>16</v>
      </c>
      <c r="T24" s="263"/>
      <c r="U24" s="244">
        <f>IF(ISBLANK(T24),"",VLOOKUP(T24,Po_Hauteur,2))</f>
      </c>
      <c r="V24" s="263"/>
      <c r="W24" s="244">
        <f>IF(ISBLANK(V24),"",VLOOKUP(V24,Po_Perche,2))</f>
      </c>
      <c r="X24" s="263">
        <v>535</v>
      </c>
      <c r="Y24" s="244">
        <f>IF(ISBLANK(X24),"",VLOOKUP(X24,Po_Poids,2))</f>
        <v>13</v>
      </c>
      <c r="Z24" s="264"/>
      <c r="AA24" s="244">
        <f>IF(ISBLANK(Z24),"",VLOOKUP(Z24,Po_Disque,2))</f>
      </c>
      <c r="AB24" s="264"/>
      <c r="AC24" s="244">
        <f>IF(ISBLANK(AB24),"",VLOOKUP(AB24,Po_Javelot,2))</f>
      </c>
      <c r="AD24" s="264"/>
      <c r="AE24" s="244">
        <f>IF(ISBLANK(AD24),"",VLOOKUP(AD24,Po_Ballonde,2))</f>
      </c>
      <c r="AF24" s="386">
        <f t="shared" si="0"/>
        <v>3</v>
      </c>
      <c r="AG24" s="244">
        <f t="shared" si="1"/>
        <v>45</v>
      </c>
      <c r="AH24" s="266">
        <v>20</v>
      </c>
      <c r="AI24" s="129"/>
      <c r="AJ24" s="275">
        <f t="shared" si="2"/>
        <v>45</v>
      </c>
      <c r="AK24" s="275">
        <f t="shared" si="3"/>
      </c>
      <c r="AL24" s="275">
        <f t="shared" si="4"/>
      </c>
      <c r="AM24" s="275">
        <f t="shared" si="5"/>
      </c>
      <c r="AN24" s="275">
        <f t="shared" si="6"/>
      </c>
      <c r="AO24" s="275">
        <f t="shared" si="7"/>
      </c>
      <c r="AP24" s="275">
        <f t="shared" si="8"/>
      </c>
      <c r="AQ24" s="275">
        <f t="shared" si="9"/>
      </c>
      <c r="AR24" s="275">
        <f t="shared" si="10"/>
      </c>
      <c r="AS24" s="275">
        <f t="shared" si="11"/>
      </c>
      <c r="AT24" s="275">
        <f t="shared" si="12"/>
      </c>
      <c r="AU24" s="275">
        <f t="shared" si="13"/>
      </c>
      <c r="AV24" s="275">
        <f t="shared" si="14"/>
      </c>
      <c r="AW24" s="275">
        <f t="shared" si="15"/>
      </c>
      <c r="AX24" s="275">
        <f t="shared" si="16"/>
      </c>
      <c r="AY24" s="275">
        <f t="shared" si="17"/>
      </c>
      <c r="AZ24" s="275">
        <f t="shared" si="18"/>
      </c>
      <c r="BA24" s="275">
        <f t="shared" si="19"/>
      </c>
      <c r="BB24" s="275">
        <f t="shared" si="20"/>
      </c>
    </row>
    <row r="25" spans="1:54" ht="15" customHeight="1">
      <c r="A25" s="118" t="s">
        <v>93</v>
      </c>
      <c r="B25" s="117" t="s">
        <v>281</v>
      </c>
      <c r="C25" s="117" t="s">
        <v>70</v>
      </c>
      <c r="D25" s="202">
        <v>105</v>
      </c>
      <c r="E25" s="203">
        <f>IF(ISBLANK(D25),"",VLOOKUP(D25,Po_60_m,2))</f>
        <v>12</v>
      </c>
      <c r="F25" s="259"/>
      <c r="G25" s="244">
        <f>IF(ISBLANK(F25),"",VLOOKUP(F25,Po_120_m,2))</f>
      </c>
      <c r="H25" s="260"/>
      <c r="I25" s="244">
        <f>IF(ISBLANK(H25),"",VLOOKUP(H25,Po_50_m_H.,2))</f>
      </c>
      <c r="J25" s="261"/>
      <c r="K25" s="244">
        <f>IF(ISBLANK(J25),"",VLOOKUP(J25,Po_500_m,2))</f>
      </c>
      <c r="L25" s="262"/>
      <c r="M25" s="244">
        <f>IF(ISBLANK(L25),"",VLOOKUP(L25,Po_1000_m,2))</f>
      </c>
      <c r="N25" s="262">
        <v>6430</v>
      </c>
      <c r="O25" s="244">
        <f>IF(ISBLANK(N25),"",VLOOKUP(N25,Po_1_km_marche,2))</f>
        <v>16</v>
      </c>
      <c r="P25" s="263"/>
      <c r="Q25" s="244">
        <f>IF(ISBLANK(P25),"",VLOOKUP(P25,Po_Longueur,2))</f>
      </c>
      <c r="R25" s="263">
        <v>651</v>
      </c>
      <c r="S25" s="244">
        <f>IF(ISBLANK(R25),"",VLOOKUP(R25,Po_Triple_saut,2))</f>
        <v>16</v>
      </c>
      <c r="T25" s="263"/>
      <c r="U25" s="244">
        <f>IF(ISBLANK(T25),"",VLOOKUP(T25,Po_Hauteur,2))</f>
      </c>
      <c r="V25" s="263"/>
      <c r="W25" s="244">
        <f>IF(ISBLANK(V25),"",VLOOKUP(V25,Po_Perche,2))</f>
      </c>
      <c r="X25" s="263"/>
      <c r="Y25" s="244">
        <f>IF(ISBLANK(X25),"",VLOOKUP(X25,Po_Poids,2))</f>
      </c>
      <c r="Z25" s="264"/>
      <c r="AA25" s="244">
        <f>IF(ISBLANK(Z25),"",VLOOKUP(Z25,Po_Disque,2))</f>
      </c>
      <c r="AB25" s="264"/>
      <c r="AC25" s="244">
        <f>IF(ISBLANK(AB25),"",VLOOKUP(AB25,Po_Javelot,2))</f>
      </c>
      <c r="AD25" s="264"/>
      <c r="AE25" s="244">
        <f>IF(ISBLANK(AD25),"",VLOOKUP(AD25,Po_Ballonde,2))</f>
      </c>
      <c r="AF25" s="386">
        <f t="shared" si="0"/>
        <v>3</v>
      </c>
      <c r="AG25" s="244">
        <f t="shared" si="1"/>
        <v>44</v>
      </c>
      <c r="AH25" s="266">
        <v>21</v>
      </c>
      <c r="AI25" s="129"/>
      <c r="AJ25" s="275">
        <f t="shared" si="2"/>
      </c>
      <c r="AK25" s="275">
        <f t="shared" si="3"/>
      </c>
      <c r="AL25" s="275">
        <f t="shared" si="4"/>
      </c>
      <c r="AM25" s="275">
        <f t="shared" si="5"/>
      </c>
      <c r="AN25" s="275">
        <f t="shared" si="6"/>
      </c>
      <c r="AO25" s="275">
        <f t="shared" si="7"/>
      </c>
      <c r="AP25" s="275">
        <f t="shared" si="8"/>
      </c>
      <c r="AQ25" s="275">
        <f t="shared" si="9"/>
      </c>
      <c r="AR25" s="275">
        <f t="shared" si="10"/>
      </c>
      <c r="AS25" s="275">
        <f t="shared" si="11"/>
      </c>
      <c r="AT25" s="275">
        <f t="shared" si="12"/>
        <v>44</v>
      </c>
      <c r="AU25" s="275">
        <f t="shared" si="13"/>
      </c>
      <c r="AV25" s="275">
        <f t="shared" si="14"/>
      </c>
      <c r="AW25" s="275">
        <f t="shared" si="15"/>
      </c>
      <c r="AX25" s="275">
        <f t="shared" si="16"/>
      </c>
      <c r="AY25" s="275">
        <f t="shared" si="17"/>
      </c>
      <c r="AZ25" s="275">
        <f t="shared" si="18"/>
      </c>
      <c r="BA25" s="275">
        <f t="shared" si="19"/>
      </c>
      <c r="BB25" s="275">
        <f t="shared" si="20"/>
      </c>
    </row>
    <row r="26" spans="1:54" s="75" customFormat="1" ht="15">
      <c r="A26" s="118" t="s">
        <v>646</v>
      </c>
      <c r="B26" s="117" t="s">
        <v>647</v>
      </c>
      <c r="C26" s="116" t="s">
        <v>67</v>
      </c>
      <c r="D26" s="202"/>
      <c r="E26" s="203">
        <f>IF(ISBLANK(D26),"",VLOOKUP(D26,Po_60_m,2))</f>
      </c>
      <c r="F26" s="259"/>
      <c r="G26" s="244">
        <f>IF(ISBLANK(F26),"",VLOOKUP(F26,Po_120_m,2))</f>
      </c>
      <c r="H26" s="260">
        <v>96</v>
      </c>
      <c r="I26" s="244">
        <f>IF(ISBLANK(H26),"",VLOOKUP(H26,Po_50_m_H.,2))</f>
        <v>20</v>
      </c>
      <c r="J26" s="261"/>
      <c r="K26" s="244">
        <f>IF(ISBLANK(J26),"",VLOOKUP(J26,Po_500_m,2))</f>
      </c>
      <c r="L26" s="262"/>
      <c r="M26" s="244">
        <f>IF(ISBLANK(L26),"",VLOOKUP(L26,Po_1000_m,2))</f>
      </c>
      <c r="N26" s="262">
        <v>6120</v>
      </c>
      <c r="O26" s="244">
        <f>IF(ISBLANK(N26),"",VLOOKUP(N26,Po_1_km_marche,2))</f>
        <v>19</v>
      </c>
      <c r="P26" s="263"/>
      <c r="Q26" s="244">
        <f>IF(ISBLANK(P26),"",VLOOKUP(P26,Po_Longueur,2))</f>
      </c>
      <c r="R26" s="263"/>
      <c r="S26" s="244">
        <f>IF(ISBLANK(R26),"",VLOOKUP(R26,Po_Triple_saut,2))</f>
      </c>
      <c r="T26" s="263"/>
      <c r="U26" s="244">
        <f>IF(ISBLANK(T26),"",VLOOKUP(T26,Po_Hauteur,2))</f>
      </c>
      <c r="V26" s="263"/>
      <c r="W26" s="244">
        <f>IF(ISBLANK(V26),"",VLOOKUP(V26,Po_Perche,2))</f>
      </c>
      <c r="X26" s="263">
        <v>364</v>
      </c>
      <c r="Y26" s="244">
        <f>IF(ISBLANK(X26),"",VLOOKUP(X26,Po_Poids,2))</f>
        <v>5</v>
      </c>
      <c r="Z26" s="264"/>
      <c r="AA26" s="244">
        <f>IF(ISBLANK(Z26),"",VLOOKUP(Z26,Po_Disque,2))</f>
      </c>
      <c r="AB26" s="264"/>
      <c r="AC26" s="244">
        <f>IF(ISBLANK(AB26),"",VLOOKUP(AB26,Po_Javelot,2))</f>
      </c>
      <c r="AD26" s="264"/>
      <c r="AE26" s="244">
        <f>IF(ISBLANK(AD26),"",VLOOKUP(AD26,Po_Ballonde,2))</f>
      </c>
      <c r="AF26" s="386">
        <f t="shared" si="0"/>
        <v>3</v>
      </c>
      <c r="AG26" s="244">
        <f t="shared" si="1"/>
        <v>44</v>
      </c>
      <c r="AH26" s="266">
        <v>22</v>
      </c>
      <c r="AJ26" s="275">
        <f t="shared" si="2"/>
      </c>
      <c r="AK26" s="275">
        <f t="shared" si="3"/>
      </c>
      <c r="AL26" s="275">
        <f t="shared" si="4"/>
      </c>
      <c r="AM26" s="275">
        <f t="shared" si="5"/>
      </c>
      <c r="AN26" s="275">
        <f t="shared" si="6"/>
      </c>
      <c r="AO26" s="275">
        <f t="shared" si="7"/>
      </c>
      <c r="AP26" s="275">
        <f t="shared" si="8"/>
      </c>
      <c r="AQ26" s="275">
        <f t="shared" si="9"/>
      </c>
      <c r="AR26" s="275">
        <f t="shared" si="10"/>
      </c>
      <c r="AS26" s="275">
        <f t="shared" si="11"/>
        <v>44</v>
      </c>
      <c r="AT26" s="275">
        <f t="shared" si="12"/>
      </c>
      <c r="AU26" s="275">
        <f t="shared" si="13"/>
      </c>
      <c r="AV26" s="275">
        <f t="shared" si="14"/>
      </c>
      <c r="AW26" s="275">
        <f t="shared" si="15"/>
      </c>
      <c r="AX26" s="275">
        <f t="shared" si="16"/>
      </c>
      <c r="AY26" s="275">
        <f t="shared" si="17"/>
      </c>
      <c r="AZ26" s="275">
        <f t="shared" si="18"/>
      </c>
      <c r="BA26" s="275">
        <f t="shared" si="19"/>
      </c>
      <c r="BB26" s="275">
        <f t="shared" si="20"/>
      </c>
    </row>
    <row r="27" spans="1:54" s="75" customFormat="1" ht="15">
      <c r="A27" s="118" t="s">
        <v>648</v>
      </c>
      <c r="B27" s="117" t="s">
        <v>649</v>
      </c>
      <c r="C27" s="116" t="s">
        <v>67</v>
      </c>
      <c r="D27" s="202">
        <v>104</v>
      </c>
      <c r="E27" s="203">
        <f>IF(ISBLANK(D27),"",VLOOKUP(D27,Po_60_m,2))</f>
        <v>12</v>
      </c>
      <c r="F27" s="259"/>
      <c r="G27" s="244">
        <f>IF(ISBLANK(F27),"",VLOOKUP(F27,Po_120_m,2))</f>
      </c>
      <c r="H27" s="260">
        <v>109</v>
      </c>
      <c r="I27" s="244">
        <f>IF(ISBLANK(H27),"",VLOOKUP(H27,Po_50_m_H.,2))</f>
        <v>17</v>
      </c>
      <c r="J27" s="261"/>
      <c r="K27" s="244">
        <f>IF(ISBLANK(J27),"",VLOOKUP(J27,Po_500_m,2))</f>
      </c>
      <c r="L27" s="262"/>
      <c r="M27" s="244">
        <f>IF(ISBLANK(L27),"",VLOOKUP(L27,Po_1000_m,2))</f>
      </c>
      <c r="N27" s="262"/>
      <c r="O27" s="244">
        <f>IF(ISBLANK(N27),"",VLOOKUP(N27,Po_1_km_marche,2))</f>
      </c>
      <c r="P27" s="263"/>
      <c r="Q27" s="244">
        <f>IF(ISBLANK(P27),"",VLOOKUP(P27,Po_Longueur,2))</f>
      </c>
      <c r="R27" s="263">
        <v>625</v>
      </c>
      <c r="S27" s="244">
        <f>IF(ISBLANK(R27),"",VLOOKUP(R27,Po_Triple_saut,2))</f>
        <v>15</v>
      </c>
      <c r="T27" s="263"/>
      <c r="U27" s="244">
        <f>IF(ISBLANK(T27),"",VLOOKUP(T27,Po_Hauteur,2))</f>
      </c>
      <c r="V27" s="263"/>
      <c r="W27" s="244">
        <f>IF(ISBLANK(V27),"",VLOOKUP(V27,Po_Perche,2))</f>
      </c>
      <c r="X27" s="263"/>
      <c r="Y27" s="244">
        <f>IF(ISBLANK(X27),"",VLOOKUP(X27,Po_Poids,2))</f>
      </c>
      <c r="Z27" s="264"/>
      <c r="AA27" s="244">
        <f>IF(ISBLANK(Z27),"",VLOOKUP(Z27,Po_Disque,2))</f>
      </c>
      <c r="AB27" s="264"/>
      <c r="AC27" s="244">
        <f>IF(ISBLANK(AB27),"",VLOOKUP(AB27,Po_Javelot,2))</f>
      </c>
      <c r="AD27" s="264"/>
      <c r="AE27" s="244">
        <f>IF(ISBLANK(AD27),"",VLOOKUP(AD27,Po_Ballonde,2))</f>
      </c>
      <c r="AF27" s="386">
        <f t="shared" si="0"/>
        <v>3</v>
      </c>
      <c r="AG27" s="244">
        <f t="shared" si="1"/>
        <v>44</v>
      </c>
      <c r="AH27" s="266">
        <v>23</v>
      </c>
      <c r="AJ27" s="275">
        <f t="shared" si="2"/>
      </c>
      <c r="AK27" s="275">
        <f t="shared" si="3"/>
      </c>
      <c r="AL27" s="275">
        <f t="shared" si="4"/>
      </c>
      <c r="AM27" s="275">
        <f t="shared" si="5"/>
      </c>
      <c r="AN27" s="275">
        <f t="shared" si="6"/>
      </c>
      <c r="AO27" s="275">
        <f t="shared" si="7"/>
      </c>
      <c r="AP27" s="275">
        <f t="shared" si="8"/>
      </c>
      <c r="AQ27" s="275">
        <f t="shared" si="9"/>
      </c>
      <c r="AR27" s="275">
        <f t="shared" si="10"/>
      </c>
      <c r="AS27" s="275">
        <f t="shared" si="11"/>
        <v>44</v>
      </c>
      <c r="AT27" s="275">
        <f t="shared" si="12"/>
      </c>
      <c r="AU27" s="275">
        <f t="shared" si="13"/>
      </c>
      <c r="AV27" s="275">
        <f t="shared" si="14"/>
      </c>
      <c r="AW27" s="275">
        <f t="shared" si="15"/>
      </c>
      <c r="AX27" s="275">
        <f t="shared" si="16"/>
      </c>
      <c r="AY27" s="275">
        <f t="shared" si="17"/>
      </c>
      <c r="AZ27" s="275">
        <f t="shared" si="18"/>
      </c>
      <c r="BA27" s="275">
        <f t="shared" si="19"/>
      </c>
      <c r="BB27" s="275">
        <f t="shared" si="20"/>
      </c>
    </row>
    <row r="28" spans="1:54" s="75" customFormat="1" ht="15">
      <c r="A28" s="118" t="s">
        <v>527</v>
      </c>
      <c r="B28" s="117" t="s">
        <v>528</v>
      </c>
      <c r="C28" s="117" t="s">
        <v>44</v>
      </c>
      <c r="D28" s="202">
        <v>99</v>
      </c>
      <c r="E28" s="203">
        <f>IF(ISBLANK(D28),"",VLOOKUP(D28,Po_60_m,2))</f>
        <v>14</v>
      </c>
      <c r="F28" s="259"/>
      <c r="G28" s="244">
        <f>IF(ISBLANK(F28),"",VLOOKUP(F28,Po_120_m,2))</f>
      </c>
      <c r="H28" s="260"/>
      <c r="I28" s="244">
        <f>IF(ISBLANK(H28),"",VLOOKUP(H28,Po_50_m_H.,2))</f>
      </c>
      <c r="J28" s="261"/>
      <c r="K28" s="244"/>
      <c r="L28" s="262"/>
      <c r="M28" s="244">
        <f>IF(ISBLANK(L28),"",VLOOKUP(L28,Po_1000_m,2))</f>
      </c>
      <c r="N28" s="262">
        <v>7190</v>
      </c>
      <c r="O28" s="244">
        <f>IF(ISBLANK(N28),"",VLOOKUP(N28,Po_1_km_marche,2))</f>
        <v>13</v>
      </c>
      <c r="P28" s="263"/>
      <c r="Q28" s="244">
        <f>IF(ISBLANK(P28),"",VLOOKUP(P28,Po_Longueur,2))</f>
      </c>
      <c r="R28" s="263">
        <v>665</v>
      </c>
      <c r="S28" s="244">
        <f>IF(ISBLANK(R27),"",VLOOKUP(R27,Po_Triple_saut,2))</f>
        <v>15</v>
      </c>
      <c r="T28" s="263"/>
      <c r="U28" s="244"/>
      <c r="V28" s="263"/>
      <c r="W28" s="244"/>
      <c r="X28" s="263"/>
      <c r="Y28" s="244"/>
      <c r="Z28" s="264"/>
      <c r="AA28" s="244">
        <f>IF(ISBLANK(Z28),"",VLOOKUP(Z28,Po_Disque,2))</f>
      </c>
      <c r="AB28" s="264"/>
      <c r="AC28" s="244">
        <f>IF(ISBLANK(AB28),"",VLOOKUP(AB28,Po_Javelot,2))</f>
      </c>
      <c r="AD28" s="264"/>
      <c r="AE28" s="244">
        <f>IF(ISBLANK(AD28),"",VLOOKUP(AD28,Po_Ballonde,2))</f>
      </c>
      <c r="AF28" s="386">
        <f t="shared" si="0"/>
        <v>3</v>
      </c>
      <c r="AG28" s="244">
        <f t="shared" si="1"/>
        <v>42</v>
      </c>
      <c r="AH28" s="266">
        <v>24</v>
      </c>
      <c r="AI28" s="129"/>
      <c r="AJ28" s="275">
        <f t="shared" si="2"/>
      </c>
      <c r="AK28" s="275">
        <f t="shared" si="3"/>
      </c>
      <c r="AL28" s="275">
        <f t="shared" si="4"/>
      </c>
      <c r="AM28" s="275">
        <f t="shared" si="5"/>
      </c>
      <c r="AN28" s="275">
        <f t="shared" si="6"/>
      </c>
      <c r="AO28" s="275">
        <f t="shared" si="7"/>
      </c>
      <c r="AP28" s="275">
        <f t="shared" si="8"/>
      </c>
      <c r="AQ28" s="275">
        <f t="shared" si="9"/>
      </c>
      <c r="AR28" s="275">
        <f t="shared" si="10"/>
      </c>
      <c r="AS28" s="275">
        <f t="shared" si="11"/>
      </c>
      <c r="AT28" s="275">
        <f t="shared" si="12"/>
      </c>
      <c r="AU28" s="275">
        <f t="shared" si="13"/>
      </c>
      <c r="AV28" s="275">
        <f t="shared" si="14"/>
      </c>
      <c r="AW28" s="275">
        <f t="shared" si="15"/>
      </c>
      <c r="AX28" s="275">
        <f t="shared" si="16"/>
        <v>42</v>
      </c>
      <c r="AY28" s="275">
        <f t="shared" si="17"/>
      </c>
      <c r="AZ28" s="275">
        <f t="shared" si="18"/>
      </c>
      <c r="BA28" s="275">
        <f t="shared" si="19"/>
      </c>
      <c r="BB28" s="275">
        <f t="shared" si="20"/>
      </c>
    </row>
    <row r="29" spans="1:54" s="75" customFormat="1" ht="15">
      <c r="A29" s="121" t="s">
        <v>152</v>
      </c>
      <c r="B29" s="116" t="s">
        <v>80</v>
      </c>
      <c r="C29" s="117" t="s">
        <v>44</v>
      </c>
      <c r="D29" s="202"/>
      <c r="E29" s="203">
        <f>IF(ISBLANK(D29),"",VLOOKUP(D29,Po_60_m,2))</f>
      </c>
      <c r="F29" s="259"/>
      <c r="G29" s="244">
        <f>IF(ISBLANK(F29),"",VLOOKUP(F29,Po_120_m,2))</f>
      </c>
      <c r="H29" s="260">
        <v>111</v>
      </c>
      <c r="I29" s="244">
        <f>IF(ISBLANK(H29),"",VLOOKUP(H29,Po_50_m_H.,2))</f>
        <v>16</v>
      </c>
      <c r="J29" s="261"/>
      <c r="K29" s="244">
        <f>IF(ISBLANK(J29),"",VLOOKUP(J29,Po_500_m,2))</f>
      </c>
      <c r="L29" s="262"/>
      <c r="M29" s="244">
        <f>IF(ISBLANK(L29),"",VLOOKUP(L29,Po_1000_m,2))</f>
      </c>
      <c r="N29" s="262">
        <v>6460</v>
      </c>
      <c r="O29" s="244">
        <f>IF(ISBLANK(N29),"",VLOOKUP(N29,Po_1_km_marche,2))</f>
        <v>16</v>
      </c>
      <c r="P29" s="263"/>
      <c r="Q29" s="244">
        <f>IF(ISBLANK(P29),"",VLOOKUP(P29,Po_Longueur,2))</f>
      </c>
      <c r="R29" s="263">
        <v>575</v>
      </c>
      <c r="S29" s="244">
        <f>IF(ISBLANK(R29),"",VLOOKUP(R29,Po_Triple_saut,2))</f>
        <v>12</v>
      </c>
      <c r="T29" s="263"/>
      <c r="U29" s="244">
        <f>IF(ISBLANK(T29),"",VLOOKUP(T29,Po_Hauteur,2))</f>
      </c>
      <c r="V29" s="263"/>
      <c r="W29" s="244">
        <f>IF(ISBLANK(V29),"",VLOOKUP(V29,Po_Perche,2))</f>
      </c>
      <c r="X29" s="263"/>
      <c r="Y29" s="244">
        <f>IF(ISBLANK(X29),"",VLOOKUP(X29,Po_Poids,2))</f>
      </c>
      <c r="Z29" s="264"/>
      <c r="AA29" s="244">
        <f>IF(ISBLANK(Z29),"",VLOOKUP(Z29,Po_Disque,2))</f>
      </c>
      <c r="AB29" s="264"/>
      <c r="AC29" s="244">
        <f>IF(ISBLANK(AB29),"",VLOOKUP(AB29,Po_Javelot,2))</f>
      </c>
      <c r="AD29" s="264"/>
      <c r="AE29" s="244">
        <f>IF(ISBLANK(AD29),"",VLOOKUP(AD29,Po_Ballonde,2))</f>
      </c>
      <c r="AF29" s="386">
        <f t="shared" si="0"/>
        <v>3</v>
      </c>
      <c r="AG29" s="244">
        <f t="shared" si="1"/>
        <v>44</v>
      </c>
      <c r="AH29" s="266">
        <v>25</v>
      </c>
      <c r="AI29" s="129"/>
      <c r="AJ29" s="275">
        <f t="shared" si="2"/>
      </c>
      <c r="AK29" s="275">
        <f t="shared" si="3"/>
      </c>
      <c r="AL29" s="275">
        <f t="shared" si="4"/>
      </c>
      <c r="AM29" s="275">
        <f t="shared" si="5"/>
      </c>
      <c r="AN29" s="275">
        <f t="shared" si="6"/>
      </c>
      <c r="AO29" s="275">
        <f t="shared" si="7"/>
      </c>
      <c r="AP29" s="275">
        <f t="shared" si="8"/>
      </c>
      <c r="AQ29" s="275">
        <f t="shared" si="9"/>
      </c>
      <c r="AR29" s="275">
        <f t="shared" si="10"/>
      </c>
      <c r="AS29" s="275">
        <f t="shared" si="11"/>
      </c>
      <c r="AT29" s="275">
        <f t="shared" si="12"/>
      </c>
      <c r="AU29" s="275">
        <f t="shared" si="13"/>
      </c>
      <c r="AV29" s="275">
        <f t="shared" si="14"/>
      </c>
      <c r="AW29" s="275">
        <f t="shared" si="15"/>
      </c>
      <c r="AX29" s="275">
        <f t="shared" si="16"/>
        <v>44</v>
      </c>
      <c r="AY29" s="275">
        <f t="shared" si="17"/>
      </c>
      <c r="AZ29" s="275">
        <f t="shared" si="18"/>
      </c>
      <c r="BA29" s="275">
        <f t="shared" si="19"/>
      </c>
      <c r="BB29" s="275">
        <f t="shared" si="20"/>
      </c>
    </row>
    <row r="30" spans="1:54" s="75" customFormat="1" ht="15">
      <c r="A30" s="118" t="s">
        <v>631</v>
      </c>
      <c r="B30" s="117" t="s">
        <v>72</v>
      </c>
      <c r="C30" s="117" t="s">
        <v>241</v>
      </c>
      <c r="D30" s="202">
        <v>110</v>
      </c>
      <c r="E30" s="203">
        <f>IF(ISBLANK(D30),"",VLOOKUP(D30,Po_60_m,2))</f>
        <v>10</v>
      </c>
      <c r="F30" s="259"/>
      <c r="G30" s="244">
        <f>IF(ISBLANK(F30),"",VLOOKUP(F30,Po_120_m,2))</f>
      </c>
      <c r="H30" s="260">
        <v>110</v>
      </c>
      <c r="I30" s="244">
        <f>IF(ISBLANK(H30),"",VLOOKUP(H30,Po_50_m_H.,2))</f>
        <v>17</v>
      </c>
      <c r="J30" s="261"/>
      <c r="K30" s="244">
        <f>IF(ISBLANK(J30),"",VLOOKUP(J30,Po_500_m,2))</f>
      </c>
      <c r="L30" s="262"/>
      <c r="M30" s="244">
        <f>IF(ISBLANK(L30),"",VLOOKUP(L30,Po_1000_m,2))</f>
      </c>
      <c r="N30" s="262"/>
      <c r="O30" s="244">
        <f>IF(ISBLANK(N30),"",VLOOKUP(N30,Po_1_km_marche,2))</f>
      </c>
      <c r="P30" s="263"/>
      <c r="Q30" s="244">
        <f>IF(ISBLANK(P30),"",VLOOKUP(P30,Po_Longueur,2))</f>
      </c>
      <c r="R30" s="263">
        <v>650</v>
      </c>
      <c r="S30" s="244">
        <f>IF(ISBLANK(R30),"",VLOOKUP(R30,Po_Triple_saut,2))</f>
        <v>16</v>
      </c>
      <c r="T30" s="263"/>
      <c r="U30" s="244">
        <f>IF(ISBLANK(T30),"",VLOOKUP(T30,Po_Hauteur,2))</f>
      </c>
      <c r="V30" s="263"/>
      <c r="W30" s="244">
        <f>IF(ISBLANK(V30),"",VLOOKUP(V30,Po_Perche,2))</f>
      </c>
      <c r="X30" s="263"/>
      <c r="Y30" s="244">
        <f>IF(ISBLANK(X30),"",VLOOKUP(X30,Po_Poids,2))</f>
      </c>
      <c r="Z30" s="264"/>
      <c r="AA30" s="244">
        <f>IF(ISBLANK(Z30),"",VLOOKUP(Z30,Po_Disque,2))</f>
      </c>
      <c r="AB30" s="264"/>
      <c r="AC30" s="244">
        <f>IF(ISBLANK(AB30),"",VLOOKUP(AB30,Po_Javelot,2))</f>
      </c>
      <c r="AD30" s="264"/>
      <c r="AE30" s="244">
        <f>IF(ISBLANK(AD30),"",VLOOKUP(AD30,Po_Ballonde,2))</f>
      </c>
      <c r="AF30" s="386">
        <f t="shared" si="0"/>
        <v>3</v>
      </c>
      <c r="AG30" s="244">
        <f t="shared" si="1"/>
        <v>43</v>
      </c>
      <c r="AH30" s="266">
        <v>26</v>
      </c>
      <c r="AI30" s="95"/>
      <c r="AJ30" s="275">
        <f t="shared" si="2"/>
      </c>
      <c r="AK30" s="275">
        <f t="shared" si="3"/>
      </c>
      <c r="AL30" s="275">
        <f t="shared" si="4"/>
        <v>43</v>
      </c>
      <c r="AM30" s="275">
        <f t="shared" si="5"/>
      </c>
      <c r="AN30" s="275">
        <f t="shared" si="6"/>
      </c>
      <c r="AO30" s="275">
        <f t="shared" si="7"/>
      </c>
      <c r="AP30" s="275">
        <f t="shared" si="8"/>
      </c>
      <c r="AQ30" s="275">
        <f t="shared" si="9"/>
      </c>
      <c r="AR30" s="275">
        <f t="shared" si="10"/>
      </c>
      <c r="AS30" s="275">
        <f t="shared" si="11"/>
      </c>
      <c r="AT30" s="275">
        <f t="shared" si="12"/>
      </c>
      <c r="AU30" s="275">
        <f t="shared" si="13"/>
      </c>
      <c r="AV30" s="275">
        <f t="shared" si="14"/>
      </c>
      <c r="AW30" s="275">
        <f t="shared" si="15"/>
      </c>
      <c r="AX30" s="275">
        <f t="shared" si="16"/>
      </c>
      <c r="AY30" s="275">
        <f t="shared" si="17"/>
      </c>
      <c r="AZ30" s="275">
        <f t="shared" si="18"/>
      </c>
      <c r="BA30" s="275">
        <f t="shared" si="19"/>
      </c>
      <c r="BB30" s="275">
        <f t="shared" si="20"/>
      </c>
    </row>
    <row r="31" spans="1:54" s="75" customFormat="1" ht="15">
      <c r="A31" s="118" t="s">
        <v>100</v>
      </c>
      <c r="B31" s="117" t="s">
        <v>530</v>
      </c>
      <c r="C31" s="117" t="s">
        <v>44</v>
      </c>
      <c r="D31" s="202">
        <v>110</v>
      </c>
      <c r="E31" s="203">
        <f>IF(ISBLANK(D31),"",VLOOKUP(D31,Po_60_m,2))</f>
        <v>10</v>
      </c>
      <c r="F31" s="260"/>
      <c r="G31" s="244"/>
      <c r="H31" s="262"/>
      <c r="I31" s="244"/>
      <c r="J31" s="263"/>
      <c r="K31" s="244" t="s">
        <v>529</v>
      </c>
      <c r="L31" s="263"/>
      <c r="M31" s="244" t="s">
        <v>529</v>
      </c>
      <c r="N31" s="262">
        <v>6300</v>
      </c>
      <c r="O31" s="244">
        <f>IF(ISBLANK(N31),"",VLOOKUP(N31,Po_1_km_marche,2))</f>
        <v>18</v>
      </c>
      <c r="P31" s="263"/>
      <c r="Q31" s="244"/>
      <c r="R31" s="263">
        <v>630</v>
      </c>
      <c r="S31" s="244">
        <f>IF(ISBLANK(R31),"",VLOOKUP(R31,Po_Triple_saut,2))</f>
        <v>15</v>
      </c>
      <c r="T31" s="244"/>
      <c r="U31" s="334"/>
      <c r="V31" s="275" t="s">
        <v>529</v>
      </c>
      <c r="W31" s="275" t="s">
        <v>529</v>
      </c>
      <c r="X31" s="275" t="s">
        <v>529</v>
      </c>
      <c r="Y31" s="275" t="s">
        <v>529</v>
      </c>
      <c r="Z31" s="275" t="s">
        <v>529</v>
      </c>
      <c r="AA31" s="275" t="s">
        <v>529</v>
      </c>
      <c r="AB31" s="275" t="s">
        <v>529</v>
      </c>
      <c r="AC31" s="275" t="s">
        <v>529</v>
      </c>
      <c r="AD31" s="275" t="s">
        <v>529</v>
      </c>
      <c r="AE31" s="275" t="s">
        <v>529</v>
      </c>
      <c r="AF31" s="386">
        <v>3</v>
      </c>
      <c r="AG31" s="244">
        <f t="shared" si="1"/>
        <v>43</v>
      </c>
      <c r="AH31" s="266">
        <v>27</v>
      </c>
      <c r="AI31" s="331" t="s">
        <v>529</v>
      </c>
      <c r="AJ31" s="275">
        <f t="shared" si="2"/>
      </c>
      <c r="AK31" s="275">
        <f t="shared" si="3"/>
      </c>
      <c r="AL31" s="275">
        <f t="shared" si="4"/>
      </c>
      <c r="AM31" s="275">
        <f t="shared" si="5"/>
      </c>
      <c r="AN31" s="275">
        <f t="shared" si="6"/>
      </c>
      <c r="AO31" s="275">
        <f t="shared" si="7"/>
      </c>
      <c r="AP31" s="275">
        <f t="shared" si="8"/>
      </c>
      <c r="AQ31" s="275">
        <f t="shared" si="9"/>
      </c>
      <c r="AR31" s="275">
        <f t="shared" si="10"/>
      </c>
      <c r="AS31" s="275">
        <f t="shared" si="11"/>
      </c>
      <c r="AT31" s="275">
        <f t="shared" si="12"/>
      </c>
      <c r="AU31" s="275">
        <f t="shared" si="13"/>
      </c>
      <c r="AV31" s="275">
        <f t="shared" si="14"/>
      </c>
      <c r="AW31" s="275">
        <f t="shared" si="15"/>
      </c>
      <c r="AX31" s="275">
        <f t="shared" si="16"/>
        <v>43</v>
      </c>
      <c r="AY31" s="275">
        <f t="shared" si="17"/>
      </c>
      <c r="AZ31" s="275">
        <f t="shared" si="18"/>
      </c>
      <c r="BA31" s="275">
        <f t="shared" si="19"/>
      </c>
      <c r="BB31" s="275">
        <f t="shared" si="20"/>
      </c>
    </row>
    <row r="32" spans="1:54" s="75" customFormat="1" ht="15">
      <c r="A32" s="119" t="s">
        <v>180</v>
      </c>
      <c r="B32" s="120" t="s">
        <v>642</v>
      </c>
      <c r="C32" s="117" t="s">
        <v>41</v>
      </c>
      <c r="D32" s="202">
        <v>109</v>
      </c>
      <c r="E32" s="203">
        <f>IF(ISBLANK(D32),"",VLOOKUP(D32,Po_60_m,2))</f>
        <v>10</v>
      </c>
      <c r="F32" s="259"/>
      <c r="G32" s="244">
        <f>IF(ISBLANK(F32),"",VLOOKUP(F32,Po_120_m,2))</f>
      </c>
      <c r="H32" s="260"/>
      <c r="I32" s="244">
        <f>IF(ISBLANK(H32),"",VLOOKUP(H32,Po_50_m_H.,2))</f>
      </c>
      <c r="J32" s="261"/>
      <c r="K32" s="244">
        <f>IF(ISBLANK(J32),"",VLOOKUP(J32,Po_500_m,2))</f>
      </c>
      <c r="L32" s="262"/>
      <c r="M32" s="244">
        <f>IF(ISBLANK(L32),"",VLOOKUP(L32,Po_1000_m,2))</f>
      </c>
      <c r="N32" s="262"/>
      <c r="O32" s="244">
        <f>IF(ISBLANK(N32),"",VLOOKUP(N32,Po_1_km_marche,2))</f>
      </c>
      <c r="P32" s="263"/>
      <c r="Q32" s="244">
        <f>IF(ISBLANK(P32),"",VLOOKUP(P32,Po_Longueur,2))</f>
      </c>
      <c r="R32" s="263">
        <v>575</v>
      </c>
      <c r="S32" s="244">
        <f>IF(ISBLANK(R32),"",VLOOKUP(R32,Po_Triple_saut,2))</f>
        <v>12</v>
      </c>
      <c r="T32" s="263"/>
      <c r="U32" s="244">
        <f>IF(ISBLANK(T32),"",VLOOKUP(T32,Po_Hauteur,2))</f>
      </c>
      <c r="V32" s="263"/>
      <c r="W32" s="244">
        <f>IF(ISBLANK(V32),"",VLOOKUP(V32,Po_Perche,2))</f>
      </c>
      <c r="X32" s="263">
        <v>688</v>
      </c>
      <c r="Y32" s="244">
        <f>IF(ISBLANK(X32),"",VLOOKUP(X32,Po_Poids,2))</f>
        <v>20</v>
      </c>
      <c r="Z32" s="264"/>
      <c r="AA32" s="244">
        <f>IF(ISBLANK(Z32),"",VLOOKUP(Z32,Po_Disque,2))</f>
      </c>
      <c r="AB32" s="264"/>
      <c r="AC32" s="244">
        <f>IF(ISBLANK(AB32),"",VLOOKUP(AB32,Po_Javelot,2))</f>
      </c>
      <c r="AD32" s="264"/>
      <c r="AE32" s="244">
        <f>IF(ISBLANK(AD32),"",VLOOKUP(AD32,Po_Ballonde,2))</f>
      </c>
      <c r="AF32" s="386">
        <f aca="true" t="shared" si="21" ref="AF32:AF58">IF(ISBLANK(C32),"",COUNTA(AD32,AB32,Z32,X32,V32,T32,R32,P32,N32,L32,J32,H32,F32,D32))</f>
        <v>3</v>
      </c>
      <c r="AG32" s="244">
        <f t="shared" si="1"/>
        <v>42</v>
      </c>
      <c r="AH32" s="266">
        <v>28</v>
      </c>
      <c r="AI32" s="95"/>
      <c r="AJ32" s="275">
        <f t="shared" si="2"/>
      </c>
      <c r="AK32" s="275">
        <f t="shared" si="3"/>
      </c>
      <c r="AL32" s="275">
        <f t="shared" si="4"/>
      </c>
      <c r="AM32" s="275">
        <f t="shared" si="5"/>
      </c>
      <c r="AN32" s="275">
        <f t="shared" si="6"/>
      </c>
      <c r="AO32" s="275">
        <f t="shared" si="7"/>
      </c>
      <c r="AP32" s="275">
        <f t="shared" si="8"/>
      </c>
      <c r="AQ32" s="275">
        <f t="shared" si="9"/>
      </c>
      <c r="AR32" s="275">
        <f t="shared" si="10"/>
      </c>
      <c r="AS32" s="275">
        <f t="shared" si="11"/>
      </c>
      <c r="AT32" s="275">
        <f t="shared" si="12"/>
      </c>
      <c r="AU32" s="275">
        <f t="shared" si="13"/>
      </c>
      <c r="AV32" s="275">
        <f t="shared" si="14"/>
      </c>
      <c r="AW32" s="275">
        <f t="shared" si="15"/>
        <v>42</v>
      </c>
      <c r="AX32" s="275">
        <f t="shared" si="16"/>
      </c>
      <c r="AY32" s="275">
        <f t="shared" si="17"/>
      </c>
      <c r="AZ32" s="275">
        <f t="shared" si="18"/>
      </c>
      <c r="BA32" s="275">
        <f t="shared" si="19"/>
      </c>
      <c r="BB32" s="275">
        <f t="shared" si="20"/>
      </c>
    </row>
    <row r="33" spans="1:54" s="75" customFormat="1" ht="15">
      <c r="A33" s="173" t="s">
        <v>501</v>
      </c>
      <c r="B33" s="165" t="s">
        <v>92</v>
      </c>
      <c r="C33" s="167" t="s">
        <v>42</v>
      </c>
      <c r="D33" s="202"/>
      <c r="E33" s="203">
        <f>IF(ISBLANK(D33),"",VLOOKUP(D33,Po_60_m,2))</f>
      </c>
      <c r="F33" s="259"/>
      <c r="G33" s="244">
        <f>IF(ISBLANK(F33),"",VLOOKUP(F33,Po_120_m,2))</f>
      </c>
      <c r="H33" s="260"/>
      <c r="I33" s="244">
        <f>IF(ISBLANK(H33),"",VLOOKUP(H33,Po_50_m_H.,2))</f>
      </c>
      <c r="J33" s="261"/>
      <c r="K33" s="244">
        <f>IF(ISBLANK(J33),"",VLOOKUP(J33,Po_500_m,2))</f>
      </c>
      <c r="L33" s="262"/>
      <c r="M33" s="244">
        <f>IF(ISBLANK(L33),"",VLOOKUP(L33,Po_1000_m,2))</f>
      </c>
      <c r="N33" s="262">
        <v>6460</v>
      </c>
      <c r="O33" s="244">
        <f>IF(ISBLANK(N33),"",VLOOKUP(N33,Po_1_km_marche,2))</f>
        <v>16</v>
      </c>
      <c r="P33" s="263"/>
      <c r="Q33" s="244">
        <f>IF(ISBLANK(P33),"",VLOOKUP(P33,Po_Longueur,2))</f>
      </c>
      <c r="R33" s="263">
        <v>700</v>
      </c>
      <c r="S33" s="244">
        <f>IF(ISBLANK(R33),"",VLOOKUP(R33,Po_Triple_saut,2))</f>
        <v>19</v>
      </c>
      <c r="T33" s="263"/>
      <c r="U33" s="244">
        <f>IF(ISBLANK(T33),"",VLOOKUP(T33,Po_Hauteur,2))</f>
      </c>
      <c r="V33" s="263"/>
      <c r="W33" s="244">
        <f>IF(ISBLANK(V33),"",VLOOKUP(V33,Po_Perche,2))</f>
      </c>
      <c r="X33" s="263">
        <v>395</v>
      </c>
      <c r="Y33" s="244">
        <f>IF(ISBLANK(X33),"",VLOOKUP(X33,Po_Poids,2))</f>
        <v>6</v>
      </c>
      <c r="Z33" s="264"/>
      <c r="AA33" s="244">
        <f>IF(ISBLANK(Z33),"",VLOOKUP(Z33,Po_Disque,2))</f>
      </c>
      <c r="AB33" s="264"/>
      <c r="AC33" s="244">
        <f>IF(ISBLANK(AB33),"",VLOOKUP(AB33,Po_Javelot,2))</f>
      </c>
      <c r="AD33" s="264"/>
      <c r="AE33" s="244">
        <f>IF(ISBLANK(AD33),"",VLOOKUP(AD33,Po_Ballonde,2))</f>
      </c>
      <c r="AF33" s="386">
        <f t="shared" si="21"/>
        <v>3</v>
      </c>
      <c r="AG33" s="244">
        <f t="shared" si="1"/>
        <v>41</v>
      </c>
      <c r="AH33" s="266">
        <v>29</v>
      </c>
      <c r="AI33" s="95"/>
      <c r="AJ33" s="275">
        <f t="shared" si="2"/>
      </c>
      <c r="AK33" s="275">
        <f t="shared" si="3"/>
      </c>
      <c r="AL33" s="275">
        <f t="shared" si="4"/>
      </c>
      <c r="AM33" s="275">
        <f t="shared" si="5"/>
      </c>
      <c r="AN33" s="275">
        <f t="shared" si="6"/>
      </c>
      <c r="AO33" s="275">
        <f t="shared" si="7"/>
      </c>
      <c r="AP33" s="275">
        <f t="shared" si="8"/>
      </c>
      <c r="AQ33" s="275">
        <f t="shared" si="9"/>
      </c>
      <c r="AR33" s="275">
        <f t="shared" si="10"/>
      </c>
      <c r="AS33" s="275">
        <f t="shared" si="11"/>
      </c>
      <c r="AT33" s="275">
        <f t="shared" si="12"/>
      </c>
      <c r="AU33" s="275">
        <f t="shared" si="13"/>
      </c>
      <c r="AV33" s="275">
        <f t="shared" si="14"/>
      </c>
      <c r="AW33" s="275">
        <f t="shared" si="15"/>
      </c>
      <c r="AX33" s="275">
        <f t="shared" si="16"/>
      </c>
      <c r="AY33" s="275">
        <f t="shared" si="17"/>
      </c>
      <c r="AZ33" s="275">
        <f t="shared" si="18"/>
        <v>41</v>
      </c>
      <c r="BA33" s="275">
        <f t="shared" si="19"/>
      </c>
      <c r="BB33" s="275">
        <f t="shared" si="20"/>
      </c>
    </row>
    <row r="34" spans="1:54" s="75" customFormat="1" ht="15">
      <c r="A34" s="118" t="s">
        <v>632</v>
      </c>
      <c r="B34" s="117" t="s">
        <v>633</v>
      </c>
      <c r="C34" s="117" t="s">
        <v>241</v>
      </c>
      <c r="D34" s="202"/>
      <c r="E34" s="203">
        <f>IF(ISBLANK(D34),"",VLOOKUP(D34,Po_60_m,2))</f>
      </c>
      <c r="F34" s="259"/>
      <c r="G34" s="244">
        <f>IF(ISBLANK(F34),"",VLOOKUP(F34,Po_120_m,2))</f>
      </c>
      <c r="H34" s="260">
        <v>119</v>
      </c>
      <c r="I34" s="244">
        <f>IF(ISBLANK(H34),"",VLOOKUP(H34,Po_50_m_H.,2))</f>
        <v>14</v>
      </c>
      <c r="J34" s="261"/>
      <c r="K34" s="244">
        <f>IF(ISBLANK(J34),"",VLOOKUP(J34,Po_500_m,2))</f>
      </c>
      <c r="L34" s="262"/>
      <c r="M34" s="244">
        <f>IF(ISBLANK(L34),"",VLOOKUP(L34,Po_1000_m,2))</f>
      </c>
      <c r="N34" s="262">
        <v>7130</v>
      </c>
      <c r="O34" s="244">
        <f>IF(ISBLANK(N34),"",VLOOKUP(N34,Po_1_km_marche,2))</f>
        <v>13</v>
      </c>
      <c r="P34" s="263"/>
      <c r="Q34" s="244">
        <f>IF(ISBLANK(P34),"",VLOOKUP(P34,Po_Longueur,2))</f>
      </c>
      <c r="R34" s="263">
        <v>595</v>
      </c>
      <c r="S34" s="244">
        <f>IF(ISBLANK(R34),"",VLOOKUP(R34,Po_Triple_saut,2))</f>
        <v>13</v>
      </c>
      <c r="T34" s="263"/>
      <c r="U34" s="244">
        <f>IF(ISBLANK(T34),"",VLOOKUP(T34,Po_Hauteur,2))</f>
      </c>
      <c r="V34" s="263"/>
      <c r="W34" s="244">
        <f>IF(ISBLANK(V34),"",VLOOKUP(V34,Po_Perche,2))</f>
      </c>
      <c r="X34" s="263"/>
      <c r="Y34" s="244">
        <f>IF(ISBLANK(X34),"",VLOOKUP(X34,Po_Poids,2))</f>
      </c>
      <c r="Z34" s="264"/>
      <c r="AA34" s="244">
        <f>IF(ISBLANK(Z34),"",VLOOKUP(Z34,Po_Disque,2))</f>
      </c>
      <c r="AB34" s="264"/>
      <c r="AC34" s="244">
        <f>IF(ISBLANK(AB34),"",VLOOKUP(AB34,Po_Javelot,2))</f>
      </c>
      <c r="AD34" s="264"/>
      <c r="AE34" s="244">
        <f>IF(ISBLANK(AD34),"",VLOOKUP(AD34,Po_Ballonde,2))</f>
      </c>
      <c r="AF34" s="386">
        <f t="shared" si="21"/>
        <v>3</v>
      </c>
      <c r="AG34" s="244">
        <f t="shared" si="1"/>
        <v>40</v>
      </c>
      <c r="AH34" s="266">
        <v>30</v>
      </c>
      <c r="AI34" s="95"/>
      <c r="AJ34" s="275">
        <f t="shared" si="2"/>
      </c>
      <c r="AK34" s="275">
        <f t="shared" si="3"/>
      </c>
      <c r="AL34" s="275">
        <f t="shared" si="4"/>
        <v>40</v>
      </c>
      <c r="AM34" s="275">
        <f t="shared" si="5"/>
      </c>
      <c r="AN34" s="275">
        <f t="shared" si="6"/>
      </c>
      <c r="AO34" s="275">
        <f t="shared" si="7"/>
      </c>
      <c r="AP34" s="275">
        <f t="shared" si="8"/>
      </c>
      <c r="AQ34" s="275">
        <f t="shared" si="9"/>
      </c>
      <c r="AR34" s="275">
        <f t="shared" si="10"/>
      </c>
      <c r="AS34" s="275">
        <f t="shared" si="11"/>
      </c>
      <c r="AT34" s="275">
        <f t="shared" si="12"/>
      </c>
      <c r="AU34" s="275">
        <f t="shared" si="13"/>
      </c>
      <c r="AV34" s="275">
        <f t="shared" si="14"/>
      </c>
      <c r="AW34" s="275">
        <f t="shared" si="15"/>
      </c>
      <c r="AX34" s="275">
        <f t="shared" si="16"/>
      </c>
      <c r="AY34" s="275">
        <f t="shared" si="17"/>
      </c>
      <c r="AZ34" s="275">
        <f t="shared" si="18"/>
      </c>
      <c r="BA34" s="275">
        <f t="shared" si="19"/>
      </c>
      <c r="BB34" s="275">
        <f t="shared" si="20"/>
      </c>
    </row>
    <row r="35" spans="1:54" s="75" customFormat="1" ht="15">
      <c r="A35" s="119" t="s">
        <v>123</v>
      </c>
      <c r="B35" s="120" t="s">
        <v>277</v>
      </c>
      <c r="C35" s="117" t="s">
        <v>41</v>
      </c>
      <c r="D35" s="202">
        <v>108</v>
      </c>
      <c r="E35" s="203">
        <f>IF(ISBLANK(D35),"",VLOOKUP(D35,Po_60_m,2))</f>
        <v>11</v>
      </c>
      <c r="F35" s="259"/>
      <c r="G35" s="244">
        <f>IF(ISBLANK(F35),"",VLOOKUP(F35,Po_120_m,2))</f>
      </c>
      <c r="H35" s="260"/>
      <c r="I35" s="244">
        <f>IF(ISBLANK(H35),"",VLOOKUP(H35,Po_50_m_H.,2))</f>
      </c>
      <c r="J35" s="261"/>
      <c r="K35" s="244">
        <f>IF(ISBLANK(J35),"",VLOOKUP(J35,Po_500_m,2))</f>
      </c>
      <c r="L35" s="262"/>
      <c r="M35" s="244">
        <f>IF(ISBLANK(L35),"",VLOOKUP(L35,Po_1000_m,2))</f>
      </c>
      <c r="N35" s="262"/>
      <c r="O35" s="244">
        <f>IF(ISBLANK(N35),"",VLOOKUP(N35,Po_1_km_marche,2))</f>
      </c>
      <c r="P35" s="263"/>
      <c r="Q35" s="244">
        <f>IF(ISBLANK(P35),"",VLOOKUP(P35,Po_Longueur,2))</f>
      </c>
      <c r="R35" s="263">
        <v>640</v>
      </c>
      <c r="S35" s="244">
        <f>IF(ISBLANK(R35),"",VLOOKUP(R35,Po_Triple_saut,2))</f>
        <v>16</v>
      </c>
      <c r="T35" s="263"/>
      <c r="U35" s="244">
        <f>IF(ISBLANK(T35),"",VLOOKUP(T35,Po_Hauteur,2))</f>
      </c>
      <c r="V35" s="263"/>
      <c r="W35" s="244">
        <f>IF(ISBLANK(V35),"",VLOOKUP(V35,Po_Perche,2))</f>
      </c>
      <c r="X35" s="263">
        <v>533</v>
      </c>
      <c r="Y35" s="244">
        <f>IF(ISBLANK(X35),"",VLOOKUP(X35,Po_Poids,2))</f>
        <v>13</v>
      </c>
      <c r="Z35" s="264"/>
      <c r="AA35" s="244">
        <f>IF(ISBLANK(Z35),"",VLOOKUP(Z35,Po_Disque,2))</f>
      </c>
      <c r="AB35" s="264"/>
      <c r="AC35" s="244">
        <f>IF(ISBLANK(AB35),"",VLOOKUP(AB35,Po_Javelot,2))</f>
      </c>
      <c r="AD35" s="264"/>
      <c r="AE35" s="244">
        <f>IF(ISBLANK(AD35),"",VLOOKUP(AD35,Po_Ballonde,2))</f>
      </c>
      <c r="AF35" s="386">
        <f t="shared" si="21"/>
        <v>3</v>
      </c>
      <c r="AG35" s="244">
        <f t="shared" si="1"/>
        <v>40</v>
      </c>
      <c r="AH35" s="266">
        <v>31</v>
      </c>
      <c r="AI35" s="129"/>
      <c r="AJ35" s="275">
        <f t="shared" si="2"/>
      </c>
      <c r="AK35" s="275">
        <f t="shared" si="3"/>
      </c>
      <c r="AL35" s="275">
        <f t="shared" si="4"/>
      </c>
      <c r="AM35" s="275">
        <f t="shared" si="5"/>
      </c>
      <c r="AN35" s="275">
        <f t="shared" si="6"/>
      </c>
      <c r="AO35" s="275">
        <f t="shared" si="7"/>
      </c>
      <c r="AP35" s="275">
        <f t="shared" si="8"/>
      </c>
      <c r="AQ35" s="275">
        <f t="shared" si="9"/>
      </c>
      <c r="AR35" s="275">
        <f t="shared" si="10"/>
      </c>
      <c r="AS35" s="275">
        <f t="shared" si="11"/>
      </c>
      <c r="AT35" s="275">
        <f t="shared" si="12"/>
      </c>
      <c r="AU35" s="275">
        <f t="shared" si="13"/>
      </c>
      <c r="AV35" s="275">
        <f t="shared" si="14"/>
      </c>
      <c r="AW35" s="275">
        <f t="shared" si="15"/>
        <v>40</v>
      </c>
      <c r="AX35" s="275">
        <f t="shared" si="16"/>
      </c>
      <c r="AY35" s="275">
        <f t="shared" si="17"/>
      </c>
      <c r="AZ35" s="275">
        <f t="shared" si="18"/>
      </c>
      <c r="BA35" s="275">
        <f t="shared" si="19"/>
      </c>
      <c r="BB35" s="275">
        <f t="shared" si="20"/>
      </c>
    </row>
    <row r="36" spans="1:54" ht="15" customHeight="1">
      <c r="A36" s="118" t="s">
        <v>453</v>
      </c>
      <c r="B36" s="117" t="s">
        <v>124</v>
      </c>
      <c r="C36" s="116" t="s">
        <v>67</v>
      </c>
      <c r="D36" s="202">
        <v>107</v>
      </c>
      <c r="E36" s="203">
        <f>IF(ISBLANK(D36),"",VLOOKUP(D36,Po_60_m,2))</f>
        <v>11</v>
      </c>
      <c r="F36" s="259"/>
      <c r="G36" s="244">
        <f>IF(ISBLANK(F36),"",VLOOKUP(F36,Po_120_m,2))</f>
      </c>
      <c r="H36" s="260"/>
      <c r="I36" s="244">
        <f>IF(ISBLANK(H36),"",VLOOKUP(H36,Po_50_m_H.,2))</f>
      </c>
      <c r="J36" s="261"/>
      <c r="K36" s="244">
        <f>IF(ISBLANK(J36),"",VLOOKUP(J36,Po_500_m,2))</f>
      </c>
      <c r="L36" s="262"/>
      <c r="M36" s="244">
        <f>IF(ISBLANK(L36),"",VLOOKUP(L36,Po_1000_m,2))</f>
      </c>
      <c r="N36" s="262">
        <v>7270</v>
      </c>
      <c r="O36" s="244">
        <f>IF(ISBLANK(N36),"",VLOOKUP(N36,Po_1_km_marche,2))</f>
        <v>12</v>
      </c>
      <c r="P36" s="263"/>
      <c r="Q36" s="244">
        <f>IF(ISBLANK(P36),"",VLOOKUP(P36,Po_Longueur,2))</f>
      </c>
      <c r="R36" s="263">
        <v>629</v>
      </c>
      <c r="S36" s="244">
        <f>IF(ISBLANK(R36),"",VLOOKUP(R36,Po_Triple_saut,2))</f>
        <v>15</v>
      </c>
      <c r="T36" s="263"/>
      <c r="U36" s="244">
        <f>IF(ISBLANK(T36),"",VLOOKUP(T36,Po_Hauteur,2))</f>
      </c>
      <c r="V36" s="263"/>
      <c r="W36" s="244">
        <f>IF(ISBLANK(V36),"",VLOOKUP(V36,Po_Perche,2))</f>
      </c>
      <c r="X36" s="263"/>
      <c r="Y36" s="244">
        <f>IF(ISBLANK(X36),"",VLOOKUP(X36,Po_Poids,2))</f>
      </c>
      <c r="Z36" s="264"/>
      <c r="AA36" s="244">
        <f>IF(ISBLANK(Z36),"",VLOOKUP(Z36,Po_Disque,2))</f>
      </c>
      <c r="AB36" s="264"/>
      <c r="AC36" s="244">
        <f>IF(ISBLANK(AB36),"",VLOOKUP(AB36,Po_Javelot,2))</f>
      </c>
      <c r="AD36" s="264"/>
      <c r="AE36" s="244">
        <f>IF(ISBLANK(AD36),"",VLOOKUP(AD36,Po_Ballonde,2))</f>
      </c>
      <c r="AF36" s="386">
        <f t="shared" si="21"/>
        <v>3</v>
      </c>
      <c r="AG36" s="244">
        <f t="shared" si="1"/>
        <v>38</v>
      </c>
      <c r="AH36" s="266">
        <v>32</v>
      </c>
      <c r="AI36" s="75"/>
      <c r="AJ36" s="275">
        <f t="shared" si="2"/>
      </c>
      <c r="AK36" s="275">
        <f t="shared" si="3"/>
      </c>
      <c r="AL36" s="275">
        <f t="shared" si="4"/>
      </c>
      <c r="AM36" s="275">
        <f t="shared" si="5"/>
      </c>
      <c r="AN36" s="275">
        <f t="shared" si="6"/>
      </c>
      <c r="AO36" s="275">
        <f t="shared" si="7"/>
      </c>
      <c r="AP36" s="275">
        <f t="shared" si="8"/>
      </c>
      <c r="AQ36" s="275">
        <f t="shared" si="9"/>
      </c>
      <c r="AR36" s="275">
        <f t="shared" si="10"/>
      </c>
      <c r="AS36" s="275">
        <f t="shared" si="11"/>
        <v>38</v>
      </c>
      <c r="AT36" s="275">
        <f t="shared" si="12"/>
      </c>
      <c r="AU36" s="275">
        <f t="shared" si="13"/>
      </c>
      <c r="AV36" s="275">
        <f t="shared" si="14"/>
      </c>
      <c r="AW36" s="275">
        <f t="shared" si="15"/>
      </c>
      <c r="AX36" s="275">
        <f t="shared" si="16"/>
      </c>
      <c r="AY36" s="275">
        <f t="shared" si="17"/>
      </c>
      <c r="AZ36" s="275">
        <f t="shared" si="18"/>
      </c>
      <c r="BA36" s="275">
        <f t="shared" si="19"/>
      </c>
      <c r="BB36" s="275">
        <f t="shared" si="20"/>
      </c>
    </row>
    <row r="37" spans="1:54" ht="15" customHeight="1">
      <c r="A37" s="118" t="s">
        <v>293</v>
      </c>
      <c r="B37" s="117" t="s">
        <v>294</v>
      </c>
      <c r="C37" s="117" t="s">
        <v>44</v>
      </c>
      <c r="D37" s="202">
        <v>112</v>
      </c>
      <c r="E37" s="203">
        <f>IF(ISBLANK(D37),"",VLOOKUP(D37,Po_60_m,2))</f>
        <v>9</v>
      </c>
      <c r="F37" s="259"/>
      <c r="G37" s="244">
        <f>IF(ISBLANK(F37),"",VLOOKUP(F37,Po_120_m,2))</f>
      </c>
      <c r="H37" s="260"/>
      <c r="I37" s="244">
        <f>IF(ISBLANK(H37),"",VLOOKUP(H37,Po_50_m_H.,2))</f>
      </c>
      <c r="J37" s="261"/>
      <c r="K37" s="244">
        <f>IF(ISBLANK(J37),"",VLOOKUP(J37,Po_500_m,2))</f>
      </c>
      <c r="L37" s="262"/>
      <c r="M37" s="244">
        <f>IF(ISBLANK(L37),"",VLOOKUP(L37,Po_1000_m,2))</f>
      </c>
      <c r="N37" s="262">
        <v>7100</v>
      </c>
      <c r="O37" s="244">
        <f>IF(ISBLANK(N37),"",VLOOKUP(N37,Po_1_km_marche,2))</f>
        <v>14</v>
      </c>
      <c r="P37" s="263"/>
      <c r="Q37" s="244">
        <f>IF(ISBLANK(P37),"",VLOOKUP(P37,Po_Longueur,2))</f>
      </c>
      <c r="R37" s="263">
        <v>620</v>
      </c>
      <c r="S37" s="244">
        <f>IF(ISBLANK(R37),"",VLOOKUP(R37,Po_Triple_saut,2))</f>
        <v>15</v>
      </c>
      <c r="T37" s="263"/>
      <c r="U37" s="244">
        <f>IF(ISBLANK(T37),"",VLOOKUP(T37,Po_Hauteur,2))</f>
      </c>
      <c r="V37" s="263"/>
      <c r="W37" s="244">
        <f>IF(ISBLANK(V37),"",VLOOKUP(V37,Po_Perche,2))</f>
      </c>
      <c r="X37" s="263"/>
      <c r="Y37" s="244">
        <f>IF(ISBLANK(X37),"",VLOOKUP(X37,Po_Poids,2))</f>
      </c>
      <c r="Z37" s="264"/>
      <c r="AA37" s="244">
        <f>IF(ISBLANK(Z37),"",VLOOKUP(Z37,Po_Disque,2))</f>
      </c>
      <c r="AB37" s="264"/>
      <c r="AC37" s="244">
        <f>IF(ISBLANK(AB37),"",VLOOKUP(AB37,Po_Javelot,2))</f>
      </c>
      <c r="AD37" s="264"/>
      <c r="AE37" s="244">
        <f>IF(ISBLANK(AD37),"",VLOOKUP(AD37,Po_Ballonde,2))</f>
      </c>
      <c r="AF37" s="386">
        <f t="shared" si="21"/>
        <v>3</v>
      </c>
      <c r="AG37" s="244">
        <f aca="true" t="shared" si="22" ref="AG37:AG58">SUM(AE37,AC37,AA37,Y37,W37,U37,S37,Q37,O37,M37,K37,I37,G37,E37)</f>
        <v>38</v>
      </c>
      <c r="AH37" s="266">
        <v>33</v>
      </c>
      <c r="AI37" s="75"/>
      <c r="AJ37" s="275">
        <f aca="true" t="shared" si="23" ref="AJ37:AJ58">IF($AJ$3&lt;&gt;(C37),"",AG37)</f>
      </c>
      <c r="AK37" s="275">
        <f aca="true" t="shared" si="24" ref="AK37:AK58">IF($AK$3&lt;&gt;(C37),"",AG37)</f>
      </c>
      <c r="AL37" s="275">
        <f aca="true" t="shared" si="25" ref="AL37:AL58">IF($AL$3&lt;&gt;(C37),"",AG37)</f>
      </c>
      <c r="AM37" s="275">
        <f aca="true" t="shared" si="26" ref="AM37:AM58">IF($AM$3&lt;&gt;(C37),"",AG37)</f>
      </c>
      <c r="AN37" s="275">
        <f aca="true" t="shared" si="27" ref="AN37:AN58">IF($AN$3&lt;&gt;(C37),"",AG37)</f>
      </c>
      <c r="AO37" s="275">
        <f aca="true" t="shared" si="28" ref="AO37:AO58">IF($AO$3&lt;&gt;(C37),"",AG37)</f>
      </c>
      <c r="AP37" s="275">
        <f aca="true" t="shared" si="29" ref="AP37:AP58">IF($AP$3&lt;&gt;(C37),"",AG37)</f>
      </c>
      <c r="AQ37" s="275">
        <f aca="true" t="shared" si="30" ref="AQ37:AQ58">IF($AQ$3&lt;&gt;(C37),"",AG37)</f>
      </c>
      <c r="AR37" s="275">
        <f aca="true" t="shared" si="31" ref="AR37:AR58">IF($AR$3&lt;&gt;(C37),"",AG37)</f>
      </c>
      <c r="AS37" s="275">
        <f aca="true" t="shared" si="32" ref="AS37:AS58">IF($AS$3&lt;&gt;(C37),"",AG37)</f>
      </c>
      <c r="AT37" s="275">
        <f aca="true" t="shared" si="33" ref="AT37:AT58">IF($AT$3&lt;&gt;(C37),"",AG37)</f>
      </c>
      <c r="AU37" s="275">
        <f aca="true" t="shared" si="34" ref="AU37:AU58">IF($AU$3&lt;&gt;(C37),"",AG37)</f>
      </c>
      <c r="AV37" s="275">
        <f aca="true" t="shared" si="35" ref="AV37:AV58">IF($AV$3&lt;&gt;(C37),"",AG37)</f>
      </c>
      <c r="AW37" s="275">
        <f aca="true" t="shared" si="36" ref="AW37:AW58">IF($AW$3&lt;&gt;(C37),"",AG37)</f>
      </c>
      <c r="AX37" s="275">
        <f aca="true" t="shared" si="37" ref="AX37:AX58">IF($AX$3&lt;&gt;(C37),"",AG37)</f>
        <v>38</v>
      </c>
      <c r="AY37" s="275">
        <f aca="true" t="shared" si="38" ref="AY37:AY58">IF($AY$3&lt;&gt;(C37),"",AG37)</f>
      </c>
      <c r="AZ37" s="275">
        <f aca="true" t="shared" si="39" ref="AZ37:AZ58">IF($AZ$3&lt;&gt;(C37),"",AG37)</f>
      </c>
      <c r="BA37" s="275">
        <f aca="true" t="shared" si="40" ref="BA37:BA58">IF($BA$3&lt;&gt;(C37),"",AG37)</f>
      </c>
      <c r="BB37" s="275">
        <f aca="true" t="shared" si="41" ref="BB37:BB58">IF($BB$3&lt;&gt;(C37),"",AG37)</f>
      </c>
    </row>
    <row r="38" spans="1:54" ht="15" customHeight="1">
      <c r="A38" s="119" t="s">
        <v>276</v>
      </c>
      <c r="B38" s="120" t="s">
        <v>79</v>
      </c>
      <c r="C38" s="117" t="s">
        <v>41</v>
      </c>
      <c r="D38" s="202">
        <v>102</v>
      </c>
      <c r="E38" s="203">
        <f>IF(ISBLANK(D38),"",VLOOKUP(D38,Po_60_m,2))</f>
        <v>13</v>
      </c>
      <c r="F38" s="259"/>
      <c r="G38" s="244">
        <f>IF(ISBLANK(F38),"",VLOOKUP(F38,Po_120_m,2))</f>
      </c>
      <c r="H38" s="260"/>
      <c r="I38" s="244">
        <f>IF(ISBLANK(H38),"",VLOOKUP(H38,Po_50_m_H.,2))</f>
      </c>
      <c r="J38" s="261"/>
      <c r="K38" s="244">
        <f>IF(ISBLANK(J38),"",VLOOKUP(J38,Po_500_m,2))</f>
      </c>
      <c r="L38" s="262"/>
      <c r="M38" s="244">
        <f>IF(ISBLANK(L38),"",VLOOKUP(L38,Po_1000_m,2))</f>
      </c>
      <c r="N38" s="262"/>
      <c r="O38" s="244">
        <f>IF(ISBLANK(N38),"",VLOOKUP(N38,Po_1_km_marche,2))</f>
      </c>
      <c r="P38" s="263"/>
      <c r="Q38" s="244">
        <f>IF(ISBLANK(P38),"",VLOOKUP(P38,Po_Longueur,2))</f>
      </c>
      <c r="R38" s="263">
        <v>645</v>
      </c>
      <c r="S38" s="244">
        <f>IF(ISBLANK(R38),"",VLOOKUP(R38,Po_Triple_saut,2))</f>
        <v>16</v>
      </c>
      <c r="T38" s="263"/>
      <c r="U38" s="244">
        <f>IF(ISBLANK(T38),"",VLOOKUP(T38,Po_Hauteur,2))</f>
      </c>
      <c r="V38" s="263"/>
      <c r="W38" s="244">
        <f>IF(ISBLANK(V38),"",VLOOKUP(V38,Po_Perche,2))</f>
      </c>
      <c r="X38" s="263">
        <v>423</v>
      </c>
      <c r="Y38" s="244">
        <f>IF(ISBLANK(X38),"",VLOOKUP(X38,Po_Poids,2))</f>
        <v>8</v>
      </c>
      <c r="Z38" s="264"/>
      <c r="AA38" s="244">
        <f>IF(ISBLANK(Z38),"",VLOOKUP(Z38,Po_Disque,2))</f>
      </c>
      <c r="AB38" s="264"/>
      <c r="AC38" s="244">
        <f>IF(ISBLANK(AB38),"",VLOOKUP(AB38,Po_Javelot,2))</f>
      </c>
      <c r="AD38" s="264"/>
      <c r="AE38" s="244">
        <f>IF(ISBLANK(AD38),"",VLOOKUP(AD38,Po_Ballonde,2))</f>
      </c>
      <c r="AF38" s="386">
        <f t="shared" si="21"/>
        <v>3</v>
      </c>
      <c r="AG38" s="244">
        <f t="shared" si="22"/>
        <v>37</v>
      </c>
      <c r="AH38" s="266">
        <v>34</v>
      </c>
      <c r="AI38" s="129"/>
      <c r="AJ38" s="275">
        <f t="shared" si="23"/>
      </c>
      <c r="AK38" s="275">
        <f t="shared" si="24"/>
      </c>
      <c r="AL38" s="275">
        <f t="shared" si="25"/>
      </c>
      <c r="AM38" s="275">
        <f t="shared" si="26"/>
      </c>
      <c r="AN38" s="275">
        <f t="shared" si="27"/>
      </c>
      <c r="AO38" s="275">
        <f t="shared" si="28"/>
      </c>
      <c r="AP38" s="275">
        <f t="shared" si="29"/>
      </c>
      <c r="AQ38" s="275">
        <f t="shared" si="30"/>
      </c>
      <c r="AR38" s="275">
        <f t="shared" si="31"/>
      </c>
      <c r="AS38" s="275">
        <f t="shared" si="32"/>
      </c>
      <c r="AT38" s="275">
        <f t="shared" si="33"/>
      </c>
      <c r="AU38" s="275">
        <f t="shared" si="34"/>
      </c>
      <c r="AV38" s="275">
        <f t="shared" si="35"/>
      </c>
      <c r="AW38" s="275">
        <f t="shared" si="36"/>
        <v>37</v>
      </c>
      <c r="AX38" s="275">
        <f t="shared" si="37"/>
      </c>
      <c r="AY38" s="275">
        <f t="shared" si="38"/>
      </c>
      <c r="AZ38" s="275">
        <f t="shared" si="39"/>
      </c>
      <c r="BA38" s="275">
        <f t="shared" si="40"/>
      </c>
      <c r="BB38" s="275">
        <f t="shared" si="41"/>
      </c>
    </row>
    <row r="39" spans="1:54" ht="15" customHeight="1">
      <c r="A39" s="118" t="s">
        <v>296</v>
      </c>
      <c r="B39" s="117" t="s">
        <v>166</v>
      </c>
      <c r="C39" s="117" t="s">
        <v>44</v>
      </c>
      <c r="D39" s="202">
        <v>113</v>
      </c>
      <c r="E39" s="203">
        <f>IF(ISBLANK(D39),"",VLOOKUP(D39,Po_60_m,2))</f>
        <v>9</v>
      </c>
      <c r="F39" s="259"/>
      <c r="G39" s="244">
        <f>IF(ISBLANK(F39),"",VLOOKUP(F39,Po_120_m,2))</f>
      </c>
      <c r="H39" s="260"/>
      <c r="I39" s="244">
        <f>IF(ISBLANK(H39),"",VLOOKUP(H39,Po_50_m_H.,2))</f>
      </c>
      <c r="J39" s="261"/>
      <c r="K39" s="244">
        <f>IF(ISBLANK(J39),"",VLOOKUP(J39,Po_500_m,2))</f>
      </c>
      <c r="L39" s="262"/>
      <c r="M39" s="244">
        <f>IF(ISBLANK(L39),"",VLOOKUP(L39,Po_1000_m,2))</f>
      </c>
      <c r="N39" s="262">
        <v>7090</v>
      </c>
      <c r="O39" s="244">
        <f>IF(ISBLANK(N39),"",VLOOKUP(N39,Po_1_km_marche,2))</f>
        <v>14</v>
      </c>
      <c r="P39" s="263"/>
      <c r="Q39" s="244">
        <f>IF(ISBLANK(P39),"",VLOOKUP(P39,Po_Longueur,2))</f>
      </c>
      <c r="R39" s="263">
        <v>575</v>
      </c>
      <c r="S39" s="244">
        <f>IF(ISBLANK(R39),"",VLOOKUP(R39,Po_Triple_saut,2))</f>
        <v>12</v>
      </c>
      <c r="T39" s="263"/>
      <c r="U39" s="244">
        <f>IF(ISBLANK(T39),"",VLOOKUP(T39,Po_Hauteur,2))</f>
      </c>
      <c r="V39" s="263"/>
      <c r="W39" s="244">
        <f>IF(ISBLANK(V39),"",VLOOKUP(V39,Po_Perche,2))</f>
      </c>
      <c r="X39" s="263"/>
      <c r="Y39" s="244">
        <f>IF(ISBLANK(X39),"",VLOOKUP(X39,Po_Poids,2))</f>
      </c>
      <c r="Z39" s="264"/>
      <c r="AA39" s="244">
        <f>IF(ISBLANK(Z39),"",VLOOKUP(Z39,Po_Disque,2))</f>
      </c>
      <c r="AB39" s="264"/>
      <c r="AC39" s="244">
        <f>IF(ISBLANK(AB39),"",VLOOKUP(AB39,Po_Javelot,2))</f>
      </c>
      <c r="AD39" s="264"/>
      <c r="AE39" s="244">
        <f>IF(ISBLANK(AD39),"",VLOOKUP(AD39,Po_Ballonde,2))</f>
      </c>
      <c r="AF39" s="386">
        <f t="shared" si="21"/>
        <v>3</v>
      </c>
      <c r="AG39" s="244">
        <f t="shared" si="22"/>
        <v>35</v>
      </c>
      <c r="AH39" s="266">
        <v>35</v>
      </c>
      <c r="AJ39" s="275">
        <f t="shared" si="23"/>
      </c>
      <c r="AK39" s="275">
        <f t="shared" si="24"/>
      </c>
      <c r="AL39" s="275">
        <f t="shared" si="25"/>
      </c>
      <c r="AM39" s="275">
        <f t="shared" si="26"/>
      </c>
      <c r="AN39" s="275">
        <f t="shared" si="27"/>
      </c>
      <c r="AO39" s="275">
        <f t="shared" si="28"/>
      </c>
      <c r="AP39" s="275">
        <f t="shared" si="29"/>
      </c>
      <c r="AQ39" s="275">
        <f t="shared" si="30"/>
      </c>
      <c r="AR39" s="275">
        <f t="shared" si="31"/>
      </c>
      <c r="AS39" s="275">
        <f t="shared" si="32"/>
      </c>
      <c r="AT39" s="275">
        <f t="shared" si="33"/>
      </c>
      <c r="AU39" s="275">
        <f t="shared" si="34"/>
      </c>
      <c r="AV39" s="275">
        <f t="shared" si="35"/>
      </c>
      <c r="AW39" s="275">
        <f t="shared" si="36"/>
      </c>
      <c r="AX39" s="275">
        <f t="shared" si="37"/>
        <v>35</v>
      </c>
      <c r="AY39" s="275">
        <f t="shared" si="38"/>
      </c>
      <c r="AZ39" s="275">
        <f t="shared" si="39"/>
      </c>
      <c r="BA39" s="275">
        <f t="shared" si="40"/>
      </c>
      <c r="BB39" s="275">
        <f t="shared" si="41"/>
      </c>
    </row>
    <row r="40" spans="1:54" ht="15" customHeight="1">
      <c r="A40" s="119" t="s">
        <v>114</v>
      </c>
      <c r="B40" s="120" t="s">
        <v>645</v>
      </c>
      <c r="C40" s="116" t="s">
        <v>70</v>
      </c>
      <c r="D40" s="202">
        <v>102</v>
      </c>
      <c r="E40" s="203">
        <f>IF(ISBLANK(D40),"",VLOOKUP(D40,Po_60_m,2))</f>
        <v>13</v>
      </c>
      <c r="F40" s="259"/>
      <c r="G40" s="244">
        <f>IF(ISBLANK(F40),"",VLOOKUP(F40,Po_120_m,2))</f>
      </c>
      <c r="H40" s="260">
        <v>97</v>
      </c>
      <c r="I40" s="244">
        <f>IF(ISBLANK(H40),"",VLOOKUP(H40,Po_50_m_H.,2))</f>
        <v>20</v>
      </c>
      <c r="J40" s="261"/>
      <c r="K40" s="244">
        <f>IF(ISBLANK(J40),"",VLOOKUP(J40,Po_500_m,2))</f>
      </c>
      <c r="L40" s="262"/>
      <c r="M40" s="244">
        <f>IF(ISBLANK(L40),"",VLOOKUP(L40,Po_1000_m,2))</f>
      </c>
      <c r="N40" s="262"/>
      <c r="O40" s="244">
        <f>IF(ISBLANK(N40),"",VLOOKUP(N40,Po_1_km_marche,2))</f>
      </c>
      <c r="P40" s="263"/>
      <c r="Q40" s="244">
        <f>IF(ISBLANK(P40),"",VLOOKUP(P40,Po_Longueur,2))</f>
      </c>
      <c r="R40" s="263"/>
      <c r="S40" s="244">
        <f>IF(ISBLANK(R40),"",VLOOKUP(R40,Po_Triple_saut,2))</f>
      </c>
      <c r="T40" s="263"/>
      <c r="U40" s="244">
        <f>IF(ISBLANK(T40),"",VLOOKUP(T40,Po_Hauteur,2))</f>
      </c>
      <c r="V40" s="263"/>
      <c r="W40" s="244">
        <f>IF(ISBLANK(V40),"",VLOOKUP(V40,Po_Perche,2))</f>
      </c>
      <c r="X40" s="263"/>
      <c r="Y40" s="244">
        <f>IF(ISBLANK(X40),"",VLOOKUP(X40,Po_Poids,2))</f>
      </c>
      <c r="Z40" s="264"/>
      <c r="AA40" s="244">
        <f>IF(ISBLANK(Z40),"",VLOOKUP(Z40,Po_Disque,2))</f>
      </c>
      <c r="AB40" s="264"/>
      <c r="AC40" s="244">
        <f>IF(ISBLANK(AB40),"",VLOOKUP(AB40,Po_Javelot,2))</f>
      </c>
      <c r="AD40" s="264"/>
      <c r="AE40" s="244">
        <f>IF(ISBLANK(AD40),"",VLOOKUP(AD40,Po_Ballonde,2))</f>
      </c>
      <c r="AF40" s="386">
        <f t="shared" si="21"/>
        <v>2</v>
      </c>
      <c r="AG40" s="244">
        <f t="shared" si="22"/>
        <v>33</v>
      </c>
      <c r="AH40" s="266">
        <v>36</v>
      </c>
      <c r="AJ40" s="275">
        <f t="shared" si="23"/>
      </c>
      <c r="AK40" s="275">
        <f t="shared" si="24"/>
      </c>
      <c r="AL40" s="275">
        <f t="shared" si="25"/>
      </c>
      <c r="AM40" s="275">
        <f t="shared" si="26"/>
      </c>
      <c r="AN40" s="275">
        <f t="shared" si="27"/>
      </c>
      <c r="AO40" s="275">
        <f t="shared" si="28"/>
      </c>
      <c r="AP40" s="275">
        <f t="shared" si="29"/>
      </c>
      <c r="AQ40" s="275">
        <f t="shared" si="30"/>
      </c>
      <c r="AR40" s="275">
        <f t="shared" si="31"/>
      </c>
      <c r="AS40" s="275">
        <f t="shared" si="32"/>
      </c>
      <c r="AT40" s="275">
        <f t="shared" si="33"/>
        <v>33</v>
      </c>
      <c r="AU40" s="275">
        <f t="shared" si="34"/>
      </c>
      <c r="AV40" s="275">
        <f t="shared" si="35"/>
      </c>
      <c r="AW40" s="275">
        <f t="shared" si="36"/>
      </c>
      <c r="AX40" s="275">
        <f t="shared" si="37"/>
      </c>
      <c r="AY40" s="275">
        <f t="shared" si="38"/>
      </c>
      <c r="AZ40" s="275">
        <f t="shared" si="39"/>
      </c>
      <c r="BA40" s="275">
        <f t="shared" si="40"/>
      </c>
      <c r="BB40" s="275">
        <f t="shared" si="41"/>
      </c>
    </row>
    <row r="41" spans="1:54" ht="15" customHeight="1">
      <c r="A41" s="121" t="s">
        <v>464</v>
      </c>
      <c r="B41" s="116" t="s">
        <v>79</v>
      </c>
      <c r="C41" s="117" t="s">
        <v>54</v>
      </c>
      <c r="D41" s="202">
        <v>97</v>
      </c>
      <c r="E41" s="203">
        <f>IF(ISBLANK(D41),"",VLOOKUP(D41,Po_60_m,2))</f>
        <v>15</v>
      </c>
      <c r="F41" s="259"/>
      <c r="G41" s="244">
        <f>IF(ISBLANK(F41),"",VLOOKUP(F41,Po_120_m,2))</f>
      </c>
      <c r="H41" s="260"/>
      <c r="I41" s="244">
        <f>IF(ISBLANK(H41),"",VLOOKUP(H41,Po_50_m_H.,2))</f>
      </c>
      <c r="J41" s="261"/>
      <c r="K41" s="244">
        <f>IF(ISBLANK(J41),"",VLOOKUP(J41,Po_500_m,2))</f>
      </c>
      <c r="L41" s="262"/>
      <c r="M41" s="244">
        <f>IF(ISBLANK(L41),"",VLOOKUP(L41,Po_1000_m,2))</f>
      </c>
      <c r="N41" s="262">
        <v>6380</v>
      </c>
      <c r="O41" s="244">
        <f>IF(ISBLANK(N41),"",VLOOKUP(N41,Po_1_km_marche,2))</f>
        <v>17</v>
      </c>
      <c r="P41" s="263"/>
      <c r="Q41" s="244">
        <f>IF(ISBLANK(P41),"",VLOOKUP(P41,Po_Longueur,2))</f>
      </c>
      <c r="R41" s="263"/>
      <c r="S41" s="244">
        <f>IF(ISBLANK(R41),"",VLOOKUP(R41,Po_Triple_saut,2))</f>
      </c>
      <c r="T41" s="263"/>
      <c r="U41" s="244">
        <f>IF(ISBLANK(T41),"",VLOOKUP(T41,Po_Hauteur,2))</f>
      </c>
      <c r="V41" s="263"/>
      <c r="W41" s="244">
        <f>IF(ISBLANK(V41),"",VLOOKUP(V41,Po_Perche,2))</f>
      </c>
      <c r="X41" s="263"/>
      <c r="Y41" s="244">
        <f>IF(ISBLANK(X41),"",VLOOKUP(X41,Po_Poids,2))</f>
      </c>
      <c r="Z41" s="264"/>
      <c r="AA41" s="244">
        <f>IF(ISBLANK(Z41),"",VLOOKUP(Z41,Po_Disque,2))</f>
      </c>
      <c r="AB41" s="264"/>
      <c r="AC41" s="244">
        <f>IF(ISBLANK(AB41),"",VLOOKUP(AB41,Po_Javelot,2))</f>
      </c>
      <c r="AD41" s="264"/>
      <c r="AE41" s="244">
        <f>IF(ISBLANK(AD41),"",VLOOKUP(AD41,Po_Ballonde,2))</f>
      </c>
      <c r="AF41" s="386">
        <f t="shared" si="21"/>
        <v>2</v>
      </c>
      <c r="AG41" s="244">
        <f t="shared" si="22"/>
        <v>32</v>
      </c>
      <c r="AH41" s="266">
        <v>37</v>
      </c>
      <c r="AI41" s="129"/>
      <c r="AJ41" s="275">
        <f t="shared" si="23"/>
      </c>
      <c r="AK41" s="275">
        <f t="shared" si="24"/>
      </c>
      <c r="AL41" s="275">
        <f t="shared" si="25"/>
      </c>
      <c r="AM41" s="275">
        <f t="shared" si="26"/>
      </c>
      <c r="AN41" s="275">
        <f t="shared" si="27"/>
      </c>
      <c r="AO41" s="275">
        <f t="shared" si="28"/>
      </c>
      <c r="AP41" s="275">
        <f t="shared" si="29"/>
      </c>
      <c r="AQ41" s="275">
        <f t="shared" si="30"/>
      </c>
      <c r="AR41" s="275">
        <f t="shared" si="31"/>
      </c>
      <c r="AS41" s="275">
        <f t="shared" si="32"/>
      </c>
      <c r="AT41" s="275">
        <f t="shared" si="33"/>
      </c>
      <c r="AU41" s="275">
        <f t="shared" si="34"/>
      </c>
      <c r="AV41" s="275">
        <f t="shared" si="35"/>
        <v>32</v>
      </c>
      <c r="AW41" s="275">
        <f t="shared" si="36"/>
      </c>
      <c r="AX41" s="275">
        <f t="shared" si="37"/>
      </c>
      <c r="AY41" s="275">
        <f t="shared" si="38"/>
      </c>
      <c r="AZ41" s="275">
        <f t="shared" si="39"/>
      </c>
      <c r="BA41" s="275">
        <f t="shared" si="40"/>
      </c>
      <c r="BB41" s="275">
        <f t="shared" si="41"/>
      </c>
    </row>
    <row r="42" spans="1:54" ht="15" customHeight="1">
      <c r="A42" s="118" t="s">
        <v>458</v>
      </c>
      <c r="B42" s="117" t="s">
        <v>459</v>
      </c>
      <c r="C42" s="117" t="s">
        <v>58</v>
      </c>
      <c r="D42" s="202">
        <v>116</v>
      </c>
      <c r="E42" s="203">
        <f>IF(ISBLANK(D42),"",VLOOKUP(D42,Po_60_m,2))</f>
        <v>8</v>
      </c>
      <c r="F42" s="259"/>
      <c r="G42" s="244">
        <f>IF(ISBLANK(F42),"",VLOOKUP(F42,Po_120_m,2))</f>
      </c>
      <c r="H42" s="260">
        <v>113</v>
      </c>
      <c r="I42" s="244">
        <f>IF(ISBLANK(H42),"",VLOOKUP(H42,Po_50_m_H.,2))</f>
        <v>16</v>
      </c>
      <c r="J42" s="261"/>
      <c r="K42" s="244">
        <f>IF(ISBLANK(J42),"",VLOOKUP(J42,Po_500_m,2))</f>
      </c>
      <c r="L42" s="262"/>
      <c r="M42" s="244">
        <f>IF(ISBLANK(L42),"",VLOOKUP(L42,Po_1000_m,2))</f>
      </c>
      <c r="N42" s="262"/>
      <c r="O42" s="244">
        <f>IF(ISBLANK(N42),"",VLOOKUP(N42,Po_1_km_marche,2))</f>
      </c>
      <c r="P42" s="263"/>
      <c r="Q42" s="244">
        <f>IF(ISBLANK(P42),"",VLOOKUP(P42,Po_Longueur,2))</f>
      </c>
      <c r="R42" s="263">
        <v>486</v>
      </c>
      <c r="S42" s="244">
        <f>IF(ISBLANK(R42),"",VLOOKUP(R42,Po_Triple_saut,2))</f>
        <v>8</v>
      </c>
      <c r="T42" s="263"/>
      <c r="U42" s="244">
        <f>IF(ISBLANK(T42),"",VLOOKUP(T42,Po_Hauteur,2))</f>
      </c>
      <c r="V42" s="263"/>
      <c r="W42" s="244">
        <f>IF(ISBLANK(V42),"",VLOOKUP(V42,Po_Perche,2))</f>
      </c>
      <c r="X42" s="263"/>
      <c r="Y42" s="244">
        <f>IF(ISBLANK(X42),"",VLOOKUP(X42,Po_Poids,2))</f>
      </c>
      <c r="Z42" s="264"/>
      <c r="AA42" s="244">
        <f>IF(ISBLANK(Z42),"",VLOOKUP(Z42,Po_Disque,2))</f>
      </c>
      <c r="AB42" s="264"/>
      <c r="AC42" s="244">
        <f>IF(ISBLANK(AB42),"",VLOOKUP(AB42,Po_Javelot,2))</f>
      </c>
      <c r="AD42" s="264"/>
      <c r="AE42" s="244">
        <f>IF(ISBLANK(AD42),"",VLOOKUP(AD42,Po_Ballonde,2))</f>
      </c>
      <c r="AF42" s="386">
        <f t="shared" si="21"/>
        <v>3</v>
      </c>
      <c r="AG42" s="244">
        <f t="shared" si="22"/>
        <v>32</v>
      </c>
      <c r="AH42" s="266">
        <v>38</v>
      </c>
      <c r="AI42" s="129"/>
      <c r="AJ42" s="275">
        <f t="shared" si="23"/>
      </c>
      <c r="AK42" s="275">
        <f t="shared" si="24"/>
      </c>
      <c r="AL42" s="275">
        <f t="shared" si="25"/>
      </c>
      <c r="AM42" s="275">
        <f t="shared" si="26"/>
      </c>
      <c r="AN42" s="275">
        <f t="shared" si="27"/>
      </c>
      <c r="AO42" s="275">
        <f t="shared" si="28"/>
      </c>
      <c r="AP42" s="275">
        <f t="shared" si="29"/>
      </c>
      <c r="AQ42" s="275">
        <f t="shared" si="30"/>
      </c>
      <c r="AR42" s="275">
        <f t="shared" si="31"/>
      </c>
      <c r="AS42" s="275">
        <f t="shared" si="32"/>
      </c>
      <c r="AT42" s="275">
        <f t="shared" si="33"/>
      </c>
      <c r="AU42" s="275">
        <f t="shared" si="34"/>
        <v>32</v>
      </c>
      <c r="AV42" s="275">
        <f t="shared" si="35"/>
      </c>
      <c r="AW42" s="275">
        <f t="shared" si="36"/>
      </c>
      <c r="AX42" s="275">
        <f t="shared" si="37"/>
      </c>
      <c r="AY42" s="275">
        <f t="shared" si="38"/>
      </c>
      <c r="AZ42" s="275">
        <f t="shared" si="39"/>
      </c>
      <c r="BA42" s="275">
        <f t="shared" si="40"/>
      </c>
      <c r="BB42" s="275">
        <f t="shared" si="41"/>
      </c>
    </row>
    <row r="43" spans="1:54" ht="15" customHeight="1">
      <c r="A43" s="119" t="s">
        <v>640</v>
      </c>
      <c r="B43" s="120" t="s">
        <v>641</v>
      </c>
      <c r="C43" s="117" t="s">
        <v>41</v>
      </c>
      <c r="D43" s="202">
        <v>113</v>
      </c>
      <c r="E43" s="203">
        <f>IF(ISBLANK(D43),"",VLOOKUP(D43,Po_60_m,2))</f>
        <v>9</v>
      </c>
      <c r="F43" s="259"/>
      <c r="G43" s="244">
        <f>IF(ISBLANK(F43),"",VLOOKUP(F43,Po_120_m,2))</f>
      </c>
      <c r="H43" s="260"/>
      <c r="I43" s="244">
        <f>IF(ISBLANK(H43),"",VLOOKUP(H43,Po_50_m_H.,2))</f>
      </c>
      <c r="J43" s="261"/>
      <c r="K43" s="244">
        <f>IF(ISBLANK(J43),"",VLOOKUP(J43,Po_500_m,2))</f>
      </c>
      <c r="L43" s="262"/>
      <c r="M43" s="244">
        <f>IF(ISBLANK(L43),"",VLOOKUP(L43,Po_1000_m,2))</f>
      </c>
      <c r="N43" s="262"/>
      <c r="O43" s="244">
        <f>IF(ISBLANK(N43),"",VLOOKUP(N43,Po_1_km_marche,2))</f>
      </c>
      <c r="P43" s="263"/>
      <c r="Q43" s="244">
        <f>IF(ISBLANK(P43),"",VLOOKUP(P43,Po_Longueur,2))</f>
      </c>
      <c r="R43" s="263">
        <v>570</v>
      </c>
      <c r="S43" s="244">
        <f>IF(ISBLANK(R43),"",VLOOKUP(R43,Po_Triple_saut,2))</f>
        <v>12</v>
      </c>
      <c r="T43" s="263"/>
      <c r="U43" s="244">
        <f>IF(ISBLANK(T43),"",VLOOKUP(T43,Po_Hauteur,2))</f>
      </c>
      <c r="V43" s="263"/>
      <c r="W43" s="244">
        <f>IF(ISBLANK(V43),"",VLOOKUP(V43,Po_Perche,2))</f>
      </c>
      <c r="X43" s="263">
        <v>475</v>
      </c>
      <c r="Y43" s="244">
        <f>IF(ISBLANK(X43),"",VLOOKUP(X43,Po_Poids,2))</f>
        <v>10</v>
      </c>
      <c r="Z43" s="264"/>
      <c r="AA43" s="244">
        <f>IF(ISBLANK(Z43),"",VLOOKUP(Z43,Po_Disque,2))</f>
      </c>
      <c r="AB43" s="264"/>
      <c r="AC43" s="244">
        <f>IF(ISBLANK(AB43),"",VLOOKUP(AB43,Po_Javelot,2))</f>
      </c>
      <c r="AD43" s="264"/>
      <c r="AE43" s="244">
        <f>IF(ISBLANK(AD43),"",VLOOKUP(AD43,Po_Ballonde,2))</f>
      </c>
      <c r="AF43" s="386">
        <f t="shared" si="21"/>
        <v>3</v>
      </c>
      <c r="AG43" s="244">
        <f t="shared" si="22"/>
        <v>31</v>
      </c>
      <c r="AH43" s="266">
        <v>39</v>
      </c>
      <c r="AI43" s="129"/>
      <c r="AJ43" s="275">
        <f t="shared" si="23"/>
      </c>
      <c r="AK43" s="275">
        <f t="shared" si="24"/>
      </c>
      <c r="AL43" s="275">
        <f t="shared" si="25"/>
      </c>
      <c r="AM43" s="275">
        <f t="shared" si="26"/>
      </c>
      <c r="AN43" s="275">
        <f t="shared" si="27"/>
      </c>
      <c r="AO43" s="275">
        <f t="shared" si="28"/>
      </c>
      <c r="AP43" s="275">
        <f t="shared" si="29"/>
      </c>
      <c r="AQ43" s="275">
        <f t="shared" si="30"/>
      </c>
      <c r="AR43" s="275">
        <f t="shared" si="31"/>
      </c>
      <c r="AS43" s="275">
        <f t="shared" si="32"/>
      </c>
      <c r="AT43" s="275">
        <f t="shared" si="33"/>
      </c>
      <c r="AU43" s="275">
        <f t="shared" si="34"/>
      </c>
      <c r="AV43" s="275">
        <f t="shared" si="35"/>
      </c>
      <c r="AW43" s="275">
        <f t="shared" si="36"/>
        <v>31</v>
      </c>
      <c r="AX43" s="275">
        <f t="shared" si="37"/>
      </c>
      <c r="AY43" s="275">
        <f t="shared" si="38"/>
      </c>
      <c r="AZ43" s="275">
        <f t="shared" si="39"/>
      </c>
      <c r="BA43" s="275">
        <f t="shared" si="40"/>
      </c>
      <c r="BB43" s="275">
        <f t="shared" si="41"/>
      </c>
    </row>
    <row r="44" spans="1:54" ht="15" customHeight="1">
      <c r="A44" s="183" t="s">
        <v>634</v>
      </c>
      <c r="B44" s="124" t="s">
        <v>635</v>
      </c>
      <c r="C44" s="117" t="s">
        <v>86</v>
      </c>
      <c r="D44" s="202">
        <v>101</v>
      </c>
      <c r="E44" s="203">
        <f>IF(ISBLANK(D44),"",VLOOKUP(D44,Po_60_m,2))</f>
        <v>13</v>
      </c>
      <c r="F44" s="259"/>
      <c r="G44" s="244">
        <f>IF(ISBLANK(F44),"",VLOOKUP(F44,Po_120_m,2))</f>
      </c>
      <c r="H44" s="260">
        <v>105</v>
      </c>
      <c r="I44" s="244" t="s">
        <v>636</v>
      </c>
      <c r="J44" s="261"/>
      <c r="K44" s="244">
        <f>IF(ISBLANK(J44),"",VLOOKUP(J44,Po_500_m,2))</f>
      </c>
      <c r="L44" s="262"/>
      <c r="M44" s="244">
        <f>IF(ISBLANK(L44),"",VLOOKUP(L44,Po_1000_m,2))</f>
      </c>
      <c r="N44" s="262">
        <v>7400</v>
      </c>
      <c r="O44" s="244">
        <f>IF(ISBLANK(N44),"",VLOOKUP(N44,Po_1_km_marche,2))</f>
        <v>11</v>
      </c>
      <c r="P44" s="263"/>
      <c r="Q44" s="244">
        <f>IF(ISBLANK(P44),"",VLOOKUP(P44,Po_Longueur,2))</f>
      </c>
      <c r="R44" s="263"/>
      <c r="S44" s="244">
        <f>IF(ISBLANK(R44),"",VLOOKUP(R44,Po_Triple_saut,2))</f>
      </c>
      <c r="T44" s="263"/>
      <c r="U44" s="244">
        <f>IF(ISBLANK(T44),"",VLOOKUP(T44,Po_Hauteur,2))</f>
      </c>
      <c r="V44" s="263"/>
      <c r="W44" s="244">
        <f>IF(ISBLANK(V44),"",VLOOKUP(V44,Po_Perche,2))</f>
      </c>
      <c r="X44" s="263">
        <v>386</v>
      </c>
      <c r="Y44" s="244">
        <f>IF(ISBLANK(X44),"",VLOOKUP(X44,Po_Poids,2))</f>
        <v>6</v>
      </c>
      <c r="Z44" s="264"/>
      <c r="AA44" s="244">
        <f>IF(ISBLANK(Z44),"",VLOOKUP(Z44,Po_Disque,2))</f>
      </c>
      <c r="AB44" s="264"/>
      <c r="AC44" s="244">
        <f>IF(ISBLANK(AB44),"",VLOOKUP(AB44,Po_Javelot,2))</f>
      </c>
      <c r="AD44" s="264"/>
      <c r="AE44" s="244">
        <f>IF(ISBLANK(AD44),"",VLOOKUP(AD44,Po_Ballonde,2))</f>
      </c>
      <c r="AF44" s="386">
        <f t="shared" si="21"/>
        <v>4</v>
      </c>
      <c r="AG44" s="244">
        <f t="shared" si="22"/>
        <v>30</v>
      </c>
      <c r="AH44" s="266">
        <v>40</v>
      </c>
      <c r="AI44" s="129"/>
      <c r="AJ44" s="275">
        <f t="shared" si="23"/>
      </c>
      <c r="AK44" s="275">
        <f t="shared" si="24"/>
      </c>
      <c r="AL44" s="275">
        <f t="shared" si="25"/>
      </c>
      <c r="AM44" s="275">
        <f t="shared" si="26"/>
      </c>
      <c r="AN44" s="275">
        <f t="shared" si="27"/>
      </c>
      <c r="AO44" s="275">
        <f t="shared" si="28"/>
      </c>
      <c r="AP44" s="275">
        <f t="shared" si="29"/>
      </c>
      <c r="AQ44" s="275">
        <f t="shared" si="30"/>
      </c>
      <c r="AR44" s="275">
        <f t="shared" si="31"/>
      </c>
      <c r="AS44" s="275">
        <f t="shared" si="32"/>
      </c>
      <c r="AT44" s="275">
        <f t="shared" si="33"/>
      </c>
      <c r="AU44" s="275">
        <f t="shared" si="34"/>
      </c>
      <c r="AV44" s="275">
        <f t="shared" si="35"/>
      </c>
      <c r="AW44" s="275">
        <f t="shared" si="36"/>
      </c>
      <c r="AX44" s="275">
        <f t="shared" si="37"/>
      </c>
      <c r="AY44" s="275">
        <f t="shared" si="38"/>
      </c>
      <c r="AZ44" s="275">
        <f t="shared" si="39"/>
      </c>
      <c r="BA44" s="275">
        <f t="shared" si="40"/>
      </c>
      <c r="BB44" s="275">
        <f t="shared" si="41"/>
        <v>30</v>
      </c>
    </row>
    <row r="45" spans="1:54" ht="15" customHeight="1">
      <c r="A45" s="118" t="s">
        <v>177</v>
      </c>
      <c r="B45" s="117" t="s">
        <v>279</v>
      </c>
      <c r="C45" s="117" t="s">
        <v>67</v>
      </c>
      <c r="D45" s="202">
        <v>116</v>
      </c>
      <c r="E45" s="203">
        <f>IF(ISBLANK(D45),"",VLOOKUP(D45,Po_60_m,2))</f>
        <v>8</v>
      </c>
      <c r="F45" s="259"/>
      <c r="G45" s="244">
        <f>IF(ISBLANK(F45),"",VLOOKUP(F45,Po_120_m,2))</f>
      </c>
      <c r="H45" s="260">
        <v>125</v>
      </c>
      <c r="I45" s="244">
        <f>IF(ISBLANK(H45),"",VLOOKUP(H45,Po_50_m_H.,2))</f>
        <v>13</v>
      </c>
      <c r="J45" s="261"/>
      <c r="K45" s="244">
        <f>IF(ISBLANK(J45),"",VLOOKUP(J45,Po_500_m,2))</f>
      </c>
      <c r="L45" s="262"/>
      <c r="M45" s="244">
        <f>IF(ISBLANK(L45),"",VLOOKUP(L45,Po_1000_m,2))</f>
      </c>
      <c r="N45" s="262"/>
      <c r="O45" s="244">
        <f>IF(ISBLANK(N45),"",VLOOKUP(N45,Po_1_km_marche,2))</f>
      </c>
      <c r="P45" s="263"/>
      <c r="Q45" s="244">
        <f>IF(ISBLANK(P45),"",VLOOKUP(P45,Po_Longueur,2))</f>
      </c>
      <c r="R45" s="263"/>
      <c r="S45" s="244">
        <f>IF(ISBLANK(R45),"",VLOOKUP(R45,Po_Triple_saut,2))</f>
      </c>
      <c r="T45" s="263"/>
      <c r="U45" s="244">
        <f>IF(ISBLANK(T45),"",VLOOKUP(T45,Po_Hauteur,2))</f>
      </c>
      <c r="V45" s="263"/>
      <c r="W45" s="244">
        <f>IF(ISBLANK(V45),"",VLOOKUP(V45,Po_Perche,2))</f>
      </c>
      <c r="X45" s="263">
        <v>420</v>
      </c>
      <c r="Y45" s="244">
        <f>IF(ISBLANK(X45),"",VLOOKUP(X45,Po_Poids,2))</f>
        <v>8</v>
      </c>
      <c r="Z45" s="264"/>
      <c r="AA45" s="244">
        <f>IF(ISBLANK(Z45),"",VLOOKUP(Z45,Po_Disque,2))</f>
      </c>
      <c r="AB45" s="264"/>
      <c r="AC45" s="244">
        <f>IF(ISBLANK(AB45),"",VLOOKUP(AB45,Po_Javelot,2))</f>
      </c>
      <c r="AD45" s="264"/>
      <c r="AE45" s="244">
        <f>IF(ISBLANK(AD45),"",VLOOKUP(AD45,Po_Ballonde,2))</f>
      </c>
      <c r="AF45" s="386">
        <f t="shared" si="21"/>
        <v>3</v>
      </c>
      <c r="AG45" s="244">
        <f t="shared" si="22"/>
        <v>29</v>
      </c>
      <c r="AH45" s="266">
        <v>41</v>
      </c>
      <c r="AI45" s="129"/>
      <c r="AJ45" s="275">
        <f t="shared" si="23"/>
      </c>
      <c r="AK45" s="275">
        <f t="shared" si="24"/>
      </c>
      <c r="AL45" s="275">
        <f t="shared" si="25"/>
      </c>
      <c r="AM45" s="275">
        <f t="shared" si="26"/>
      </c>
      <c r="AN45" s="275">
        <f t="shared" si="27"/>
      </c>
      <c r="AO45" s="275">
        <f t="shared" si="28"/>
      </c>
      <c r="AP45" s="275">
        <f t="shared" si="29"/>
      </c>
      <c r="AQ45" s="275">
        <f t="shared" si="30"/>
      </c>
      <c r="AR45" s="275">
        <f t="shared" si="31"/>
      </c>
      <c r="AS45" s="275">
        <f t="shared" si="32"/>
        <v>29</v>
      </c>
      <c r="AT45" s="275">
        <f t="shared" si="33"/>
      </c>
      <c r="AU45" s="275">
        <f t="shared" si="34"/>
      </c>
      <c r="AV45" s="275">
        <f t="shared" si="35"/>
      </c>
      <c r="AW45" s="275">
        <f t="shared" si="36"/>
      </c>
      <c r="AX45" s="275">
        <f t="shared" si="37"/>
      </c>
      <c r="AY45" s="275">
        <f t="shared" si="38"/>
      </c>
      <c r="AZ45" s="275">
        <f t="shared" si="39"/>
      </c>
      <c r="BA45" s="275">
        <f t="shared" si="40"/>
      </c>
      <c r="BB45" s="275">
        <f t="shared" si="41"/>
      </c>
    </row>
    <row r="46" spans="1:54" ht="15" customHeight="1">
      <c r="A46" s="119" t="s">
        <v>272</v>
      </c>
      <c r="B46" s="120" t="s">
        <v>273</v>
      </c>
      <c r="C46" s="117" t="s">
        <v>54</v>
      </c>
      <c r="D46" s="202">
        <v>102</v>
      </c>
      <c r="E46" s="203">
        <f>IF(ISBLANK(D46),"",VLOOKUP(D46,Po_60_m,2))</f>
        <v>13</v>
      </c>
      <c r="F46" s="259"/>
      <c r="G46" s="244">
        <f>IF(ISBLANK(F46),"",VLOOKUP(F46,Po_120_m,2))</f>
      </c>
      <c r="H46" s="260"/>
      <c r="I46" s="244">
        <f>IF(ISBLANK(H46),"",VLOOKUP(H46,Po_50_m_H.,2))</f>
      </c>
      <c r="J46" s="261"/>
      <c r="K46" s="244">
        <f>IF(ISBLANK(J46),"",VLOOKUP(J46,Po_500_m,2))</f>
      </c>
      <c r="L46" s="262"/>
      <c r="M46" s="244">
        <f>IF(ISBLANK(L46),"",VLOOKUP(L46,Po_1000_m,2))</f>
      </c>
      <c r="N46" s="262">
        <v>6530</v>
      </c>
      <c r="O46" s="244">
        <f>IF(ISBLANK(N46),"",VLOOKUP(N46,Po_1_km_marche,2))</f>
        <v>15</v>
      </c>
      <c r="P46" s="263"/>
      <c r="Q46" s="244">
        <f>IF(ISBLANK(P46),"",VLOOKUP(P46,Po_Longueur,2))</f>
      </c>
      <c r="R46" s="263"/>
      <c r="S46" s="244">
        <f>IF(ISBLANK(R46),"",VLOOKUP(R46,Po_Triple_saut,2))</f>
      </c>
      <c r="T46" s="263"/>
      <c r="U46" s="244">
        <f>IF(ISBLANK(T46),"",VLOOKUP(T46,Po_Hauteur,2))</f>
      </c>
      <c r="V46" s="263"/>
      <c r="W46" s="244">
        <f>IF(ISBLANK(V46),"",VLOOKUP(V46,Po_Perche,2))</f>
      </c>
      <c r="X46" s="263"/>
      <c r="Y46" s="244">
        <f>IF(ISBLANK(X46),"",VLOOKUP(X46,Po_Poids,2))</f>
      </c>
      <c r="Z46" s="264"/>
      <c r="AA46" s="244">
        <f>IF(ISBLANK(Z46),"",VLOOKUP(Z46,Po_Disque,2))</f>
      </c>
      <c r="AB46" s="264"/>
      <c r="AC46" s="244">
        <f>IF(ISBLANK(AB46),"",VLOOKUP(AB46,Po_Javelot,2))</f>
      </c>
      <c r="AD46" s="264"/>
      <c r="AE46" s="244">
        <f>IF(ISBLANK(AD46),"",VLOOKUP(AD46,Po_Ballonde,2))</f>
      </c>
      <c r="AF46" s="386">
        <f t="shared" si="21"/>
        <v>2</v>
      </c>
      <c r="AG46" s="244">
        <f t="shared" si="22"/>
        <v>28</v>
      </c>
      <c r="AH46" s="266">
        <v>42</v>
      </c>
      <c r="AI46" s="129"/>
      <c r="AJ46" s="275">
        <f t="shared" si="23"/>
      </c>
      <c r="AK46" s="275">
        <f t="shared" si="24"/>
      </c>
      <c r="AL46" s="275">
        <f t="shared" si="25"/>
      </c>
      <c r="AM46" s="275">
        <f t="shared" si="26"/>
      </c>
      <c r="AN46" s="275">
        <f t="shared" si="27"/>
      </c>
      <c r="AO46" s="275">
        <f t="shared" si="28"/>
      </c>
      <c r="AP46" s="275">
        <f t="shared" si="29"/>
      </c>
      <c r="AQ46" s="275">
        <f t="shared" si="30"/>
      </c>
      <c r="AR46" s="275">
        <f t="shared" si="31"/>
      </c>
      <c r="AS46" s="275">
        <f t="shared" si="32"/>
      </c>
      <c r="AT46" s="275">
        <f t="shared" si="33"/>
      </c>
      <c r="AU46" s="275">
        <f t="shared" si="34"/>
      </c>
      <c r="AV46" s="275">
        <f t="shared" si="35"/>
        <v>28</v>
      </c>
      <c r="AW46" s="275">
        <f t="shared" si="36"/>
      </c>
      <c r="AX46" s="275">
        <f t="shared" si="37"/>
      </c>
      <c r="AY46" s="275">
        <f t="shared" si="38"/>
      </c>
      <c r="AZ46" s="275">
        <f t="shared" si="39"/>
      </c>
      <c r="BA46" s="275">
        <f t="shared" si="40"/>
      </c>
      <c r="BB46" s="275">
        <f t="shared" si="41"/>
      </c>
    </row>
    <row r="47" spans="1:54" ht="15" customHeight="1">
      <c r="A47" s="122" t="s">
        <v>274</v>
      </c>
      <c r="B47" s="123" t="s">
        <v>275</v>
      </c>
      <c r="C47" s="117" t="s">
        <v>54</v>
      </c>
      <c r="D47" s="202">
        <v>104</v>
      </c>
      <c r="E47" s="203">
        <f>IF(ISBLANK(D47),"",VLOOKUP(D47,Po_60_m,2))</f>
        <v>12</v>
      </c>
      <c r="F47" s="259"/>
      <c r="G47" s="244">
        <f>IF(ISBLANK(F47),"",VLOOKUP(F47,Po_120_m,2))</f>
      </c>
      <c r="H47" s="260"/>
      <c r="I47" s="244">
        <f>IF(ISBLANK(H47),"",VLOOKUP(H47,Po_50_m_H.,2))</f>
      </c>
      <c r="J47" s="261"/>
      <c r="K47" s="244">
        <f>IF(ISBLANK(J47),"",VLOOKUP(J47,Po_500_m,2))</f>
      </c>
      <c r="L47" s="262"/>
      <c r="M47" s="244">
        <f>IF(ISBLANK(L47),"",VLOOKUP(L47,Po_1000_m,2))</f>
      </c>
      <c r="N47" s="262">
        <v>6490</v>
      </c>
      <c r="O47" s="244">
        <f>IF(ISBLANK(N47),"",VLOOKUP(N47,Po_1_km_marche,2))</f>
        <v>16</v>
      </c>
      <c r="P47" s="263"/>
      <c r="Q47" s="244">
        <f>IF(ISBLANK(P47),"",VLOOKUP(P47,Po_Longueur,2))</f>
      </c>
      <c r="R47" s="263"/>
      <c r="S47" s="244">
        <f>IF(ISBLANK(R47),"",VLOOKUP(R47,Po_Triple_saut,2))</f>
      </c>
      <c r="T47" s="263"/>
      <c r="U47" s="244">
        <f>IF(ISBLANK(T47),"",VLOOKUP(T47,Po_Hauteur,2))</f>
      </c>
      <c r="V47" s="263"/>
      <c r="W47" s="244">
        <f>IF(ISBLANK(V47),"",VLOOKUP(V47,Po_Perche,2))</f>
      </c>
      <c r="X47" s="263"/>
      <c r="Y47" s="244">
        <f>IF(ISBLANK(X47),"",VLOOKUP(X47,Po_Poids,2))</f>
      </c>
      <c r="Z47" s="264"/>
      <c r="AA47" s="244">
        <f>IF(ISBLANK(Z47),"",VLOOKUP(Z47,Po_Disque,2))</f>
      </c>
      <c r="AB47" s="264"/>
      <c r="AC47" s="244">
        <f>IF(ISBLANK(AB47),"",VLOOKUP(AB47,Po_Javelot,2))</f>
      </c>
      <c r="AD47" s="264"/>
      <c r="AE47" s="244">
        <f>IF(ISBLANK(AD47),"",VLOOKUP(AD47,Po_Ballonde,2))</f>
      </c>
      <c r="AF47" s="386">
        <f t="shared" si="21"/>
        <v>2</v>
      </c>
      <c r="AG47" s="244">
        <f t="shared" si="22"/>
        <v>28</v>
      </c>
      <c r="AH47" s="266">
        <v>43</v>
      </c>
      <c r="AI47" s="129"/>
      <c r="AJ47" s="275">
        <f t="shared" si="23"/>
      </c>
      <c r="AK47" s="275">
        <f t="shared" si="24"/>
      </c>
      <c r="AL47" s="275">
        <f t="shared" si="25"/>
      </c>
      <c r="AM47" s="275">
        <f t="shared" si="26"/>
      </c>
      <c r="AN47" s="275">
        <f t="shared" si="27"/>
      </c>
      <c r="AO47" s="275">
        <f t="shared" si="28"/>
      </c>
      <c r="AP47" s="275">
        <f t="shared" si="29"/>
      </c>
      <c r="AQ47" s="275">
        <f t="shared" si="30"/>
      </c>
      <c r="AR47" s="275">
        <f t="shared" si="31"/>
      </c>
      <c r="AS47" s="275">
        <f t="shared" si="32"/>
      </c>
      <c r="AT47" s="275">
        <f t="shared" si="33"/>
      </c>
      <c r="AU47" s="275">
        <f t="shared" si="34"/>
      </c>
      <c r="AV47" s="275">
        <f t="shared" si="35"/>
        <v>28</v>
      </c>
      <c r="AW47" s="275">
        <f t="shared" si="36"/>
      </c>
      <c r="AX47" s="275">
        <f t="shared" si="37"/>
      </c>
      <c r="AY47" s="275">
        <f t="shared" si="38"/>
      </c>
      <c r="AZ47" s="275">
        <f t="shared" si="39"/>
      </c>
      <c r="BA47" s="275">
        <f t="shared" si="40"/>
      </c>
      <c r="BB47" s="275">
        <f t="shared" si="41"/>
      </c>
    </row>
    <row r="48" spans="1:54" ht="15" customHeight="1">
      <c r="A48" s="118" t="s">
        <v>289</v>
      </c>
      <c r="B48" s="117" t="s">
        <v>94</v>
      </c>
      <c r="C48" s="117" t="s">
        <v>59</v>
      </c>
      <c r="D48" s="202"/>
      <c r="E48" s="203">
        <f>IF(ISBLANK(D48),"",VLOOKUP(D48,Po_60_m,2))</f>
      </c>
      <c r="F48" s="259"/>
      <c r="G48" s="244">
        <f>IF(ISBLANK(F48),"",VLOOKUP(F48,Po_120_m,2))</f>
      </c>
      <c r="H48" s="260">
        <v>139</v>
      </c>
      <c r="I48" s="244">
        <f>IF(ISBLANK(H48),"",VLOOKUP(H48,Po_50_m_H.,2))</f>
        <v>9</v>
      </c>
      <c r="J48" s="261"/>
      <c r="K48" s="244">
        <f>IF(ISBLANK(J48),"",VLOOKUP(J48,Po_500_m,2))</f>
      </c>
      <c r="L48" s="262"/>
      <c r="M48" s="244">
        <f>IF(ISBLANK(L48),"",VLOOKUP(L48,Po_1000_m,2))</f>
      </c>
      <c r="N48" s="262">
        <v>7250</v>
      </c>
      <c r="O48" s="244">
        <f>IF(ISBLANK(N48),"",VLOOKUP(N48,Po_1_km_marche,2))</f>
        <v>12</v>
      </c>
      <c r="P48" s="263"/>
      <c r="Q48" s="244">
        <f>IF(ISBLANK(P48),"",VLOOKUP(P48,Po_Longueur,2))</f>
      </c>
      <c r="R48" s="263">
        <v>440</v>
      </c>
      <c r="S48" s="244">
        <f>IF(ISBLANK(R48),"",VLOOKUP(R48,Po_Triple_saut,2))</f>
        <v>6</v>
      </c>
      <c r="T48" s="263"/>
      <c r="U48" s="244">
        <f>IF(ISBLANK(T48),"",VLOOKUP(T48,Po_Hauteur,2))</f>
      </c>
      <c r="V48" s="263"/>
      <c r="W48" s="244">
        <f>IF(ISBLANK(V48),"",VLOOKUP(V48,Po_Perche,2))</f>
      </c>
      <c r="X48" s="263"/>
      <c r="Y48" s="244">
        <f>IF(ISBLANK(X48),"",VLOOKUP(X48,Po_Poids,2))</f>
      </c>
      <c r="Z48" s="264"/>
      <c r="AA48" s="244">
        <f>IF(ISBLANK(Z48),"",VLOOKUP(Z48,Po_Disque,2))</f>
      </c>
      <c r="AB48" s="264"/>
      <c r="AC48" s="244">
        <f>IF(ISBLANK(AB48),"",VLOOKUP(AB48,Po_Javelot,2))</f>
      </c>
      <c r="AD48" s="264"/>
      <c r="AE48" s="244">
        <f>IF(ISBLANK(AD48),"",VLOOKUP(AD48,Po_Ballonde,2))</f>
      </c>
      <c r="AF48" s="386">
        <f t="shared" si="21"/>
        <v>3</v>
      </c>
      <c r="AG48" s="244">
        <f t="shared" si="22"/>
        <v>27</v>
      </c>
      <c r="AH48" s="266">
        <v>44</v>
      </c>
      <c r="AI48" s="129"/>
      <c r="AJ48" s="275">
        <f t="shared" si="23"/>
        <v>27</v>
      </c>
      <c r="AK48" s="275">
        <f t="shared" si="24"/>
      </c>
      <c r="AL48" s="275">
        <f t="shared" si="25"/>
      </c>
      <c r="AM48" s="275">
        <f t="shared" si="26"/>
      </c>
      <c r="AN48" s="275">
        <f t="shared" si="27"/>
      </c>
      <c r="AO48" s="275">
        <f t="shared" si="28"/>
      </c>
      <c r="AP48" s="275">
        <f t="shared" si="29"/>
      </c>
      <c r="AQ48" s="275">
        <f t="shared" si="30"/>
      </c>
      <c r="AR48" s="275">
        <f t="shared" si="31"/>
      </c>
      <c r="AS48" s="275">
        <f t="shared" si="32"/>
      </c>
      <c r="AT48" s="275">
        <f t="shared" si="33"/>
      </c>
      <c r="AU48" s="275">
        <f t="shared" si="34"/>
      </c>
      <c r="AV48" s="275">
        <f t="shared" si="35"/>
      </c>
      <c r="AW48" s="275">
        <f t="shared" si="36"/>
      </c>
      <c r="AX48" s="275">
        <f t="shared" si="37"/>
      </c>
      <c r="AY48" s="275">
        <f t="shared" si="38"/>
      </c>
      <c r="AZ48" s="275">
        <f t="shared" si="39"/>
      </c>
      <c r="BA48" s="275">
        <f t="shared" si="40"/>
      </c>
      <c r="BB48" s="275">
        <f t="shared" si="41"/>
      </c>
    </row>
    <row r="49" spans="1:54" ht="15" customHeight="1">
      <c r="A49" s="125" t="s">
        <v>177</v>
      </c>
      <c r="B49" s="126" t="s">
        <v>280</v>
      </c>
      <c r="C49" s="116" t="s">
        <v>67</v>
      </c>
      <c r="D49" s="202">
        <v>120</v>
      </c>
      <c r="E49" s="203">
        <f>IF(ISBLANK(D49),"",VLOOKUP(D49,Po_60_m,2))</f>
        <v>7</v>
      </c>
      <c r="F49" s="259"/>
      <c r="G49" s="244">
        <f>IF(ISBLANK(F49),"",VLOOKUP(F49,Po_120_m,2))</f>
      </c>
      <c r="H49" s="260">
        <v>126</v>
      </c>
      <c r="I49" s="244">
        <f>IF(ISBLANK(H49),"",VLOOKUP(H49,Po_50_m_H.,2))</f>
        <v>13</v>
      </c>
      <c r="J49" s="261"/>
      <c r="K49" s="244">
        <f>IF(ISBLANK(J49),"",VLOOKUP(J49,Po_500_m,2))</f>
      </c>
      <c r="L49" s="262"/>
      <c r="M49" s="244">
        <f>IF(ISBLANK(L49),"",VLOOKUP(L49,Po_1000_m,2))</f>
      </c>
      <c r="N49" s="262"/>
      <c r="O49" s="244">
        <f>IF(ISBLANK(N49),"",VLOOKUP(N49,Po_1_km_marche,2))</f>
      </c>
      <c r="P49" s="263"/>
      <c r="Q49" s="244">
        <f>IF(ISBLANK(P49),"",VLOOKUP(P49,Po_Longueur,2))</f>
      </c>
      <c r="R49" s="263"/>
      <c r="S49" s="244">
        <f>IF(ISBLANK(R49),"",VLOOKUP(R49,Po_Triple_saut,2))</f>
      </c>
      <c r="T49" s="263"/>
      <c r="U49" s="244">
        <f>IF(ISBLANK(T49),"",VLOOKUP(T49,Po_Hauteur,2))</f>
      </c>
      <c r="V49" s="263"/>
      <c r="W49" s="244">
        <f>IF(ISBLANK(V49),"",VLOOKUP(V49,Po_Perche,2))</f>
      </c>
      <c r="X49" s="263">
        <v>410</v>
      </c>
      <c r="Y49" s="244">
        <f>IF(ISBLANK(X49),"",VLOOKUP(X49,Po_Poids,2))</f>
        <v>7</v>
      </c>
      <c r="Z49" s="264"/>
      <c r="AA49" s="244">
        <f>IF(ISBLANK(Z49),"",VLOOKUP(Z49,Po_Disque,2))</f>
      </c>
      <c r="AB49" s="264"/>
      <c r="AC49" s="244">
        <f>IF(ISBLANK(AB49),"",VLOOKUP(AB49,Po_Javelot,2))</f>
      </c>
      <c r="AD49" s="264"/>
      <c r="AE49" s="244">
        <f>IF(ISBLANK(AD49),"",VLOOKUP(AD49,Po_Ballonde,2))</f>
      </c>
      <c r="AF49" s="386">
        <f t="shared" si="21"/>
        <v>3</v>
      </c>
      <c r="AG49" s="244">
        <f t="shared" si="22"/>
        <v>27</v>
      </c>
      <c r="AH49" s="266">
        <v>45</v>
      </c>
      <c r="AI49" s="129"/>
      <c r="AJ49" s="275">
        <f t="shared" si="23"/>
      </c>
      <c r="AK49" s="275">
        <f t="shared" si="24"/>
      </c>
      <c r="AL49" s="275">
        <f t="shared" si="25"/>
      </c>
      <c r="AM49" s="275">
        <f t="shared" si="26"/>
      </c>
      <c r="AN49" s="275">
        <f t="shared" si="27"/>
      </c>
      <c r="AO49" s="275">
        <f t="shared" si="28"/>
      </c>
      <c r="AP49" s="275">
        <f t="shared" si="29"/>
      </c>
      <c r="AQ49" s="275">
        <f t="shared" si="30"/>
      </c>
      <c r="AR49" s="275">
        <f t="shared" si="31"/>
      </c>
      <c r="AS49" s="275">
        <f t="shared" si="32"/>
        <v>27</v>
      </c>
      <c r="AT49" s="275">
        <f t="shared" si="33"/>
      </c>
      <c r="AU49" s="275">
        <f t="shared" si="34"/>
      </c>
      <c r="AV49" s="275">
        <f t="shared" si="35"/>
      </c>
      <c r="AW49" s="275">
        <f t="shared" si="36"/>
      </c>
      <c r="AX49" s="275">
        <f t="shared" si="37"/>
      </c>
      <c r="AY49" s="275">
        <f t="shared" si="38"/>
      </c>
      <c r="AZ49" s="275">
        <f t="shared" si="39"/>
      </c>
      <c r="BA49" s="275">
        <f t="shared" si="40"/>
      </c>
      <c r="BB49" s="275">
        <f t="shared" si="41"/>
      </c>
    </row>
    <row r="50" spans="1:54" s="75" customFormat="1" ht="15">
      <c r="A50" s="119" t="s">
        <v>643</v>
      </c>
      <c r="B50" s="120" t="s">
        <v>77</v>
      </c>
      <c r="C50" s="117" t="s">
        <v>54</v>
      </c>
      <c r="D50" s="202">
        <v>109</v>
      </c>
      <c r="E50" s="203">
        <f>IF(ISBLANK(D50),"",VLOOKUP(D50,Po_60_m,2))</f>
        <v>10</v>
      </c>
      <c r="F50" s="259"/>
      <c r="G50" s="244">
        <f>IF(ISBLANK(F50),"",VLOOKUP(F50,Po_120_m,2))</f>
      </c>
      <c r="H50" s="260"/>
      <c r="I50" s="244">
        <f>IF(ISBLANK(H50),"",VLOOKUP(H50,Po_50_m_H.,2))</f>
      </c>
      <c r="J50" s="261"/>
      <c r="K50" s="244">
        <f>IF(ISBLANK(J50),"",VLOOKUP(J50,Po_500_m,2))</f>
      </c>
      <c r="L50" s="262"/>
      <c r="M50" s="244">
        <f>IF(ISBLANK(L50),"",VLOOKUP(L50,Po_1000_m,2))</f>
      </c>
      <c r="N50" s="262">
        <v>6540</v>
      </c>
      <c r="O50" s="244">
        <f>IF(ISBLANK(N50),"",VLOOKUP(N50,Po_1_km_marche,2))</f>
        <v>15</v>
      </c>
      <c r="P50" s="263"/>
      <c r="Q50" s="244">
        <f>IF(ISBLANK(P50),"",VLOOKUP(P50,Po_Longueur,2))</f>
      </c>
      <c r="R50" s="263"/>
      <c r="S50" s="244">
        <f>IF(ISBLANK(R50),"",VLOOKUP(R50,Po_Triple_saut,2))</f>
      </c>
      <c r="T50" s="263"/>
      <c r="U50" s="244">
        <f>IF(ISBLANK(T50),"",VLOOKUP(T50,Po_Hauteur,2))</f>
      </c>
      <c r="V50" s="263"/>
      <c r="W50" s="244">
        <f>IF(ISBLANK(V50),"",VLOOKUP(V50,Po_Perche,2))</f>
      </c>
      <c r="X50" s="263"/>
      <c r="Y50" s="244">
        <f>IF(ISBLANK(X50),"",VLOOKUP(X50,Po_Poids,2))</f>
      </c>
      <c r="Z50" s="264"/>
      <c r="AA50" s="244">
        <f>IF(ISBLANK(Z50),"",VLOOKUP(Z50,Po_Disque,2))</f>
      </c>
      <c r="AB50" s="264"/>
      <c r="AC50" s="244">
        <f>IF(ISBLANK(AB50),"",VLOOKUP(AB50,Po_Javelot,2))</f>
      </c>
      <c r="AD50" s="264"/>
      <c r="AE50" s="244">
        <f>IF(ISBLANK(AD50),"",VLOOKUP(AD50,Po_Ballonde,2))</f>
      </c>
      <c r="AF50" s="386">
        <f t="shared" si="21"/>
        <v>2</v>
      </c>
      <c r="AG50" s="244">
        <f t="shared" si="22"/>
        <v>25</v>
      </c>
      <c r="AH50" s="266">
        <v>46</v>
      </c>
      <c r="AI50" s="129"/>
      <c r="AJ50" s="275">
        <f t="shared" si="23"/>
      </c>
      <c r="AK50" s="275">
        <f t="shared" si="24"/>
      </c>
      <c r="AL50" s="275">
        <f t="shared" si="25"/>
      </c>
      <c r="AM50" s="275">
        <f t="shared" si="26"/>
      </c>
      <c r="AN50" s="275">
        <f t="shared" si="27"/>
      </c>
      <c r="AO50" s="275">
        <f t="shared" si="28"/>
      </c>
      <c r="AP50" s="275">
        <f t="shared" si="29"/>
      </c>
      <c r="AQ50" s="275">
        <f t="shared" si="30"/>
      </c>
      <c r="AR50" s="275">
        <f t="shared" si="31"/>
      </c>
      <c r="AS50" s="275">
        <f t="shared" si="32"/>
      </c>
      <c r="AT50" s="275">
        <f t="shared" si="33"/>
      </c>
      <c r="AU50" s="275">
        <f t="shared" si="34"/>
      </c>
      <c r="AV50" s="275">
        <f t="shared" si="35"/>
        <v>25</v>
      </c>
      <c r="AW50" s="275">
        <f t="shared" si="36"/>
      </c>
      <c r="AX50" s="275">
        <f t="shared" si="37"/>
      </c>
      <c r="AY50" s="275">
        <f t="shared" si="38"/>
      </c>
      <c r="AZ50" s="275">
        <f t="shared" si="39"/>
      </c>
      <c r="BA50" s="275">
        <f t="shared" si="40"/>
      </c>
      <c r="BB50" s="275">
        <f t="shared" si="41"/>
      </c>
    </row>
    <row r="51" spans="1:54" ht="15" customHeight="1">
      <c r="A51" s="118" t="s">
        <v>191</v>
      </c>
      <c r="B51" s="117" t="s">
        <v>192</v>
      </c>
      <c r="C51" s="116" t="s">
        <v>67</v>
      </c>
      <c r="D51" s="202">
        <v>114</v>
      </c>
      <c r="E51" s="203">
        <f>IF(ISBLANK(D51),"",VLOOKUP(D51,Po_60_m,2))</f>
        <v>9</v>
      </c>
      <c r="F51" s="259"/>
      <c r="G51" s="244">
        <f>IF(ISBLANK(F51),"",VLOOKUP(F51,Po_120_m,2))</f>
      </c>
      <c r="H51" s="260"/>
      <c r="I51" s="244">
        <f>IF(ISBLANK(H51),"",VLOOKUP(H51,Po_50_m_H.,2))</f>
      </c>
      <c r="J51" s="261"/>
      <c r="K51" s="244">
        <f>IF(ISBLANK(J51),"",VLOOKUP(J51,Po_500_m,2))</f>
      </c>
      <c r="L51" s="262"/>
      <c r="M51" s="244">
        <f>IF(ISBLANK(L51),"",VLOOKUP(L51,Po_1000_m,2))</f>
      </c>
      <c r="N51" s="262">
        <v>7410</v>
      </c>
      <c r="O51" s="244">
        <f>IF(ISBLANK(N51),"",VLOOKUP(N51,Po_1_km_marche,2))</f>
        <v>10</v>
      </c>
      <c r="P51" s="263"/>
      <c r="Q51" s="244">
        <f>IF(ISBLANK(P51),"",VLOOKUP(P51,Po_Longueur,2))</f>
      </c>
      <c r="R51" s="263"/>
      <c r="S51" s="244">
        <f>IF(ISBLANK(R51),"",VLOOKUP(R51,Po_Triple_saut,2))</f>
      </c>
      <c r="T51" s="263"/>
      <c r="U51" s="244">
        <f>IF(ISBLANK(T51),"",VLOOKUP(T51,Po_Hauteur,2))</f>
      </c>
      <c r="V51" s="263"/>
      <c r="W51" s="244">
        <f>IF(ISBLANK(V51),"",VLOOKUP(V51,Po_Perche,2))</f>
      </c>
      <c r="X51" s="263">
        <v>393</v>
      </c>
      <c r="Y51" s="244">
        <f>IF(ISBLANK(X51),"",VLOOKUP(X51,Po_Poids,2))</f>
        <v>6</v>
      </c>
      <c r="Z51" s="264"/>
      <c r="AA51" s="244">
        <f>IF(ISBLANK(Z51),"",VLOOKUP(Z51,Po_Disque,2))</f>
      </c>
      <c r="AB51" s="264"/>
      <c r="AC51" s="244">
        <f>IF(ISBLANK(AB51),"",VLOOKUP(AB51,Po_Javelot,2))</f>
      </c>
      <c r="AD51" s="264"/>
      <c r="AE51" s="244">
        <f>IF(ISBLANK(AD51),"",VLOOKUP(AD51,Po_Ballonde,2))</f>
      </c>
      <c r="AF51" s="386">
        <f t="shared" si="21"/>
        <v>3</v>
      </c>
      <c r="AG51" s="244">
        <f t="shared" si="22"/>
        <v>25</v>
      </c>
      <c r="AH51" s="266">
        <v>47</v>
      </c>
      <c r="AI51" s="129"/>
      <c r="AJ51" s="275">
        <f t="shared" si="23"/>
      </c>
      <c r="AK51" s="275">
        <f t="shared" si="24"/>
      </c>
      <c r="AL51" s="275">
        <f t="shared" si="25"/>
      </c>
      <c r="AM51" s="275">
        <f t="shared" si="26"/>
      </c>
      <c r="AN51" s="275">
        <f t="shared" si="27"/>
      </c>
      <c r="AO51" s="275">
        <f t="shared" si="28"/>
      </c>
      <c r="AP51" s="275">
        <f t="shared" si="29"/>
      </c>
      <c r="AQ51" s="275">
        <f t="shared" si="30"/>
      </c>
      <c r="AR51" s="275">
        <f t="shared" si="31"/>
      </c>
      <c r="AS51" s="275">
        <f t="shared" si="32"/>
        <v>25</v>
      </c>
      <c r="AT51" s="275">
        <f t="shared" si="33"/>
      </c>
      <c r="AU51" s="275">
        <f t="shared" si="34"/>
      </c>
      <c r="AV51" s="275">
        <f t="shared" si="35"/>
      </c>
      <c r="AW51" s="275">
        <f t="shared" si="36"/>
      </c>
      <c r="AX51" s="275">
        <f t="shared" si="37"/>
      </c>
      <c r="AY51" s="275">
        <f t="shared" si="38"/>
      </c>
      <c r="AZ51" s="275">
        <f t="shared" si="39"/>
      </c>
      <c r="BA51" s="275">
        <f t="shared" si="40"/>
      </c>
      <c r="BB51" s="275">
        <f t="shared" si="41"/>
      </c>
    </row>
    <row r="52" spans="1:54" ht="15" customHeight="1">
      <c r="A52" s="183" t="s">
        <v>634</v>
      </c>
      <c r="B52" s="124" t="s">
        <v>94</v>
      </c>
      <c r="C52" s="117" t="s">
        <v>86</v>
      </c>
      <c r="D52" s="202">
        <v>107</v>
      </c>
      <c r="E52" s="203">
        <f>IF(ISBLANK(D52),"",VLOOKUP(D52,Po_60_m,2))</f>
        <v>11</v>
      </c>
      <c r="F52" s="259"/>
      <c r="G52" s="244">
        <f>IF(ISBLANK(F52),"",VLOOKUP(F52,Po_120_m,2))</f>
      </c>
      <c r="H52" s="260"/>
      <c r="I52" s="244">
        <f>IF(ISBLANK(H52),"",VLOOKUP(H52,Po_50_m_H.,2))</f>
      </c>
      <c r="J52" s="261"/>
      <c r="K52" s="244">
        <f>IF(ISBLANK(J52),"",VLOOKUP(J52,Po_500_m,2))</f>
      </c>
      <c r="L52" s="262"/>
      <c r="M52" s="244">
        <f>IF(ISBLANK(L52),"",VLOOKUP(L52,Po_1000_m,2))</f>
      </c>
      <c r="N52" s="262">
        <v>7410</v>
      </c>
      <c r="O52" s="244">
        <f>IF(ISBLANK(N52),"",VLOOKUP(N52,Po_1_km_marche,2))</f>
        <v>10</v>
      </c>
      <c r="P52" s="263"/>
      <c r="Q52" s="244">
        <f>IF(ISBLANK(P52),"",VLOOKUP(P52,Po_Longueur,2))</f>
      </c>
      <c r="R52" s="263"/>
      <c r="S52" s="244">
        <f>IF(ISBLANK(R52),"",VLOOKUP(R52,Po_Triple_saut,2))</f>
      </c>
      <c r="T52" s="263"/>
      <c r="U52" s="244">
        <f>IF(ISBLANK(T52),"",VLOOKUP(T52,Po_Hauteur,2))</f>
      </c>
      <c r="V52" s="263"/>
      <c r="W52" s="244">
        <f>IF(ISBLANK(V52),"",VLOOKUP(V52,Po_Perche,2))</f>
      </c>
      <c r="X52" s="263">
        <v>343</v>
      </c>
      <c r="Y52" s="244">
        <f>IF(ISBLANK(X52),"",VLOOKUP(X52,Po_Poids,2))</f>
        <v>4</v>
      </c>
      <c r="Z52" s="264"/>
      <c r="AA52" s="244">
        <f>IF(ISBLANK(Z52),"",VLOOKUP(Z52,Po_Disque,2))</f>
      </c>
      <c r="AB52" s="264"/>
      <c r="AC52" s="244">
        <f>IF(ISBLANK(AB52),"",VLOOKUP(AB52,Po_Javelot,2))</f>
      </c>
      <c r="AD52" s="264"/>
      <c r="AE52" s="244">
        <f>IF(ISBLANK(AD52),"",VLOOKUP(AD52,Po_Ballonde,2))</f>
      </c>
      <c r="AF52" s="386">
        <f t="shared" si="21"/>
        <v>3</v>
      </c>
      <c r="AG52" s="244">
        <f t="shared" si="22"/>
        <v>25</v>
      </c>
      <c r="AH52" s="266">
        <v>48</v>
      </c>
      <c r="AI52" s="129"/>
      <c r="AJ52" s="275">
        <f t="shared" si="23"/>
      </c>
      <c r="AK52" s="275">
        <f t="shared" si="24"/>
      </c>
      <c r="AL52" s="275">
        <f t="shared" si="25"/>
      </c>
      <c r="AM52" s="275">
        <f t="shared" si="26"/>
      </c>
      <c r="AN52" s="275">
        <f t="shared" si="27"/>
      </c>
      <c r="AO52" s="275">
        <f t="shared" si="28"/>
      </c>
      <c r="AP52" s="275">
        <f t="shared" si="29"/>
      </c>
      <c r="AQ52" s="275">
        <f t="shared" si="30"/>
      </c>
      <c r="AR52" s="275">
        <f t="shared" si="31"/>
      </c>
      <c r="AS52" s="275">
        <f t="shared" si="32"/>
      </c>
      <c r="AT52" s="275">
        <f t="shared" si="33"/>
      </c>
      <c r="AU52" s="275">
        <f t="shared" si="34"/>
      </c>
      <c r="AV52" s="275">
        <f t="shared" si="35"/>
      </c>
      <c r="AW52" s="275">
        <f t="shared" si="36"/>
      </c>
      <c r="AX52" s="275">
        <f t="shared" si="37"/>
      </c>
      <c r="AY52" s="275">
        <f t="shared" si="38"/>
      </c>
      <c r="AZ52" s="275">
        <f t="shared" si="39"/>
      </c>
      <c r="BA52" s="275">
        <f t="shared" si="40"/>
      </c>
      <c r="BB52" s="275">
        <f t="shared" si="41"/>
        <v>25</v>
      </c>
    </row>
    <row r="53" spans="1:54" ht="15">
      <c r="A53" s="118" t="s">
        <v>293</v>
      </c>
      <c r="B53" s="117" t="s">
        <v>295</v>
      </c>
      <c r="C53" s="117" t="s">
        <v>44</v>
      </c>
      <c r="D53" s="202">
        <v>119</v>
      </c>
      <c r="E53" s="203">
        <f>IF(ISBLANK(D53),"",VLOOKUP(D53,Po_60_m,2))</f>
        <v>7</v>
      </c>
      <c r="F53" s="259"/>
      <c r="G53" s="244">
        <f>IF(ISBLANK(F53),"",VLOOKUP(F53,Po_120_m,2))</f>
      </c>
      <c r="H53" s="260"/>
      <c r="I53" s="244">
        <f>IF(ISBLANK(H53),"",VLOOKUP(H53,Po_50_m_H.,2))</f>
      </c>
      <c r="J53" s="261"/>
      <c r="K53" s="244">
        <f>IF(ISBLANK(J53),"",VLOOKUP(J53,Po_500_m,2))</f>
      </c>
      <c r="L53" s="262"/>
      <c r="M53" s="244">
        <f>IF(ISBLANK(L53),"",VLOOKUP(L53,Po_1000_m,2))</f>
      </c>
      <c r="N53" s="262">
        <v>7140</v>
      </c>
      <c r="O53" s="244">
        <f>IF(ISBLANK(N53),"",VLOOKUP(N53,Po_1_km_marche,2))</f>
        <v>13</v>
      </c>
      <c r="P53" s="263"/>
      <c r="Q53" s="244">
        <f>IF(ISBLANK(P53),"",VLOOKUP(P53,Po_Longueur,2))</f>
      </c>
      <c r="R53" s="263"/>
      <c r="S53" s="244">
        <f>IF(ISBLANK(R53),"",VLOOKUP(R53,Po_Triple_saut,2))</f>
      </c>
      <c r="T53" s="263"/>
      <c r="U53" s="244">
        <f>IF(ISBLANK(T53),"",VLOOKUP(T53,Po_Hauteur,2))</f>
      </c>
      <c r="V53" s="263"/>
      <c r="W53" s="244">
        <f>IF(ISBLANK(V53),"",VLOOKUP(V53,Po_Perche,2))</f>
      </c>
      <c r="X53" s="263">
        <v>320</v>
      </c>
      <c r="Y53" s="244">
        <f>IF(ISBLANK(X53),"",VLOOKUP(X53,Po_Poids,2))</f>
        <v>3</v>
      </c>
      <c r="Z53" s="264"/>
      <c r="AA53" s="244">
        <f>IF(ISBLANK(Z53),"",VLOOKUP(Z53,Po_Disque,2))</f>
      </c>
      <c r="AB53" s="264"/>
      <c r="AC53" s="244">
        <f>IF(ISBLANK(AB53),"",VLOOKUP(AB53,Po_Javelot,2))</f>
      </c>
      <c r="AD53" s="264"/>
      <c r="AE53" s="244">
        <f>IF(ISBLANK(AD53),"",VLOOKUP(AD53,Po_Ballonde,2))</f>
      </c>
      <c r="AF53" s="386">
        <f t="shared" si="21"/>
        <v>3</v>
      </c>
      <c r="AG53" s="244">
        <f t="shared" si="22"/>
        <v>23</v>
      </c>
      <c r="AH53" s="266">
        <v>49</v>
      </c>
      <c r="AI53" s="129"/>
      <c r="AJ53" s="275">
        <f t="shared" si="23"/>
      </c>
      <c r="AK53" s="275">
        <f t="shared" si="24"/>
      </c>
      <c r="AL53" s="275">
        <f t="shared" si="25"/>
      </c>
      <c r="AM53" s="275">
        <f t="shared" si="26"/>
      </c>
      <c r="AN53" s="275">
        <f t="shared" si="27"/>
      </c>
      <c r="AO53" s="275">
        <f t="shared" si="28"/>
      </c>
      <c r="AP53" s="275">
        <f t="shared" si="29"/>
      </c>
      <c r="AQ53" s="275">
        <f t="shared" si="30"/>
      </c>
      <c r="AR53" s="275">
        <f t="shared" si="31"/>
      </c>
      <c r="AS53" s="275">
        <f t="shared" si="32"/>
      </c>
      <c r="AT53" s="275">
        <f t="shared" si="33"/>
      </c>
      <c r="AU53" s="275">
        <f t="shared" si="34"/>
      </c>
      <c r="AV53" s="275">
        <f t="shared" si="35"/>
      </c>
      <c r="AW53" s="275">
        <f t="shared" si="36"/>
      </c>
      <c r="AX53" s="275">
        <f t="shared" si="37"/>
        <v>23</v>
      </c>
      <c r="AY53" s="275">
        <f t="shared" si="38"/>
      </c>
      <c r="AZ53" s="275">
        <f t="shared" si="39"/>
      </c>
      <c r="BA53" s="275">
        <f t="shared" si="40"/>
      </c>
      <c r="BB53" s="275">
        <f t="shared" si="41"/>
      </c>
    </row>
    <row r="54" spans="1:54" ht="15">
      <c r="A54" s="118" t="s">
        <v>156</v>
      </c>
      <c r="B54" s="117" t="s">
        <v>157</v>
      </c>
      <c r="C54" s="117" t="s">
        <v>44</v>
      </c>
      <c r="D54" s="202">
        <v>122</v>
      </c>
      <c r="E54" s="203">
        <f>IF(ISBLANK(D54),"",VLOOKUP(D54,Po_60_m,2))</f>
        <v>7</v>
      </c>
      <c r="F54" s="259"/>
      <c r="G54" s="244">
        <f>IF(ISBLANK(F54),"",VLOOKUP(F54,Po_120_m,2))</f>
      </c>
      <c r="H54" s="260"/>
      <c r="I54" s="244">
        <f>IF(ISBLANK(H54),"",VLOOKUP(H54,Po_50_m_H.,2))</f>
      </c>
      <c r="J54" s="261"/>
      <c r="K54" s="244">
        <f>IF(ISBLANK(J54),"",VLOOKUP(J54,Po_500_m,2))</f>
      </c>
      <c r="L54" s="262"/>
      <c r="M54" s="244">
        <f>IF(ISBLANK(L54),"",VLOOKUP(L54,Po_1000_m,2))</f>
      </c>
      <c r="N54" s="262">
        <v>9030</v>
      </c>
      <c r="O54" s="244">
        <f>IF(ISBLANK(N54),"",VLOOKUP(N54,Po_1_km_marche,2))</f>
        <v>2</v>
      </c>
      <c r="P54" s="263"/>
      <c r="Q54" s="244">
        <f>IF(ISBLANK(P54),"",VLOOKUP(P54,Po_Longueur,2))</f>
      </c>
      <c r="R54" s="263">
        <v>592</v>
      </c>
      <c r="S54" s="244">
        <f>IF(ISBLANK(R54),"",VLOOKUP(R54,Po_Triple_saut,2))</f>
        <v>13</v>
      </c>
      <c r="T54" s="263"/>
      <c r="U54" s="244">
        <f>IF(ISBLANK(T54),"",VLOOKUP(T54,Po_Hauteur,2))</f>
      </c>
      <c r="V54" s="263"/>
      <c r="W54" s="244">
        <f>IF(ISBLANK(V54),"",VLOOKUP(V54,Po_Perche,2))</f>
      </c>
      <c r="X54" s="263"/>
      <c r="Y54" s="244">
        <f>IF(ISBLANK(X54),"",VLOOKUP(X54,Po_Poids,2))</f>
      </c>
      <c r="Z54" s="264"/>
      <c r="AA54" s="244">
        <f>IF(ISBLANK(Z54),"",VLOOKUP(Z54,Po_Disque,2))</f>
      </c>
      <c r="AB54" s="264"/>
      <c r="AC54" s="244">
        <f>IF(ISBLANK(AB54),"",VLOOKUP(AB54,Po_Javelot,2))</f>
      </c>
      <c r="AD54" s="264"/>
      <c r="AE54" s="244">
        <f>IF(ISBLANK(AD54),"",VLOOKUP(AD54,Po_Ballonde,2))</f>
      </c>
      <c r="AF54" s="386">
        <f t="shared" si="21"/>
        <v>3</v>
      </c>
      <c r="AG54" s="244">
        <f t="shared" si="22"/>
        <v>22</v>
      </c>
      <c r="AH54" s="266">
        <v>50</v>
      </c>
      <c r="AI54" s="129"/>
      <c r="AJ54" s="275">
        <f t="shared" si="23"/>
      </c>
      <c r="AK54" s="275">
        <f t="shared" si="24"/>
      </c>
      <c r="AL54" s="275">
        <f t="shared" si="25"/>
      </c>
      <c r="AM54" s="275">
        <f t="shared" si="26"/>
      </c>
      <c r="AN54" s="275">
        <f t="shared" si="27"/>
      </c>
      <c r="AO54" s="275">
        <f t="shared" si="28"/>
      </c>
      <c r="AP54" s="275">
        <f t="shared" si="29"/>
      </c>
      <c r="AQ54" s="275">
        <f t="shared" si="30"/>
      </c>
      <c r="AR54" s="275">
        <f t="shared" si="31"/>
      </c>
      <c r="AS54" s="275">
        <f t="shared" si="32"/>
      </c>
      <c r="AT54" s="275">
        <f t="shared" si="33"/>
      </c>
      <c r="AU54" s="275">
        <f t="shared" si="34"/>
      </c>
      <c r="AV54" s="275">
        <f t="shared" si="35"/>
      </c>
      <c r="AW54" s="275">
        <f t="shared" si="36"/>
      </c>
      <c r="AX54" s="275">
        <f t="shared" si="37"/>
        <v>22</v>
      </c>
      <c r="AY54" s="275">
        <f t="shared" si="38"/>
      </c>
      <c r="AZ54" s="275">
        <f t="shared" si="39"/>
      </c>
      <c r="BA54" s="275">
        <f t="shared" si="40"/>
      </c>
      <c r="BB54" s="275">
        <f t="shared" si="41"/>
      </c>
    </row>
    <row r="55" spans="1:54" ht="15">
      <c r="A55" s="118" t="s">
        <v>650</v>
      </c>
      <c r="B55" s="117" t="s">
        <v>530</v>
      </c>
      <c r="C55" s="116" t="s">
        <v>67</v>
      </c>
      <c r="D55" s="202">
        <v>122</v>
      </c>
      <c r="E55" s="203">
        <f>IF(ISBLANK(D55),"",VLOOKUP(D55,Po_60_m,2))</f>
        <v>7</v>
      </c>
      <c r="F55" s="259"/>
      <c r="G55" s="244">
        <f>IF(ISBLANK(F55),"",VLOOKUP(F55,Po_120_m,2))</f>
      </c>
      <c r="H55" s="260">
        <v>126</v>
      </c>
      <c r="I55" s="244">
        <f>IF(ISBLANK(H55),"",VLOOKUP(H55,Po_50_m_H.,2))</f>
        <v>13</v>
      </c>
      <c r="J55" s="261"/>
      <c r="K55" s="244">
        <f>IF(ISBLANK(J55),"",VLOOKUP(J55,Po_500_m,2))</f>
      </c>
      <c r="L55" s="262"/>
      <c r="M55" s="244">
        <f>IF(ISBLANK(L55),"",VLOOKUP(L55,Po_1000_m,2))</f>
      </c>
      <c r="N55" s="262"/>
      <c r="O55" s="244">
        <f>IF(ISBLANK(N55),"",VLOOKUP(N55,Po_1_km_marche,2))</f>
      </c>
      <c r="P55" s="263"/>
      <c r="Q55" s="244">
        <f>IF(ISBLANK(P55),"",VLOOKUP(P55,Po_Longueur,2))</f>
      </c>
      <c r="R55" s="263"/>
      <c r="S55" s="244">
        <f>IF(ISBLANK(R55),"",VLOOKUP(R55,Po_Triple_saut,2))</f>
      </c>
      <c r="T55" s="263"/>
      <c r="U55" s="244">
        <f>IF(ISBLANK(T55),"",VLOOKUP(T55,Po_Hauteur,2))</f>
      </c>
      <c r="V55" s="263"/>
      <c r="W55" s="244">
        <f>IF(ISBLANK(V55),"",VLOOKUP(V55,Po_Perche,2))</f>
      </c>
      <c r="X55" s="263">
        <v>246</v>
      </c>
      <c r="Y55" s="244">
        <f>IF(ISBLANK(X55),"",VLOOKUP(X55,Po_Poids,2))</f>
        <v>1</v>
      </c>
      <c r="Z55" s="264"/>
      <c r="AA55" s="244">
        <f>IF(ISBLANK(Z55),"",VLOOKUP(Z55,Po_Disque,2))</f>
      </c>
      <c r="AB55" s="264"/>
      <c r="AC55" s="244">
        <f>IF(ISBLANK(AB55),"",VLOOKUP(AB55,Po_Javelot,2))</f>
      </c>
      <c r="AD55" s="264"/>
      <c r="AE55" s="244">
        <f>IF(ISBLANK(AD55),"",VLOOKUP(AD55,Po_Ballonde,2))</f>
      </c>
      <c r="AF55" s="386">
        <f t="shared" si="21"/>
        <v>3</v>
      </c>
      <c r="AG55" s="244">
        <f t="shared" si="22"/>
        <v>21</v>
      </c>
      <c r="AH55" s="266">
        <v>51</v>
      </c>
      <c r="AI55" s="129"/>
      <c r="AJ55" s="275">
        <f t="shared" si="23"/>
      </c>
      <c r="AK55" s="275">
        <f t="shared" si="24"/>
      </c>
      <c r="AL55" s="275">
        <f t="shared" si="25"/>
      </c>
      <c r="AM55" s="275">
        <f t="shared" si="26"/>
      </c>
      <c r="AN55" s="275">
        <f t="shared" si="27"/>
      </c>
      <c r="AO55" s="275">
        <f t="shared" si="28"/>
      </c>
      <c r="AP55" s="275">
        <f t="shared" si="29"/>
      </c>
      <c r="AQ55" s="275">
        <f t="shared" si="30"/>
      </c>
      <c r="AR55" s="275">
        <f t="shared" si="31"/>
      </c>
      <c r="AS55" s="275">
        <f t="shared" si="32"/>
        <v>21</v>
      </c>
      <c r="AT55" s="275">
        <f t="shared" si="33"/>
      </c>
      <c r="AU55" s="275">
        <f t="shared" si="34"/>
      </c>
      <c r="AV55" s="275">
        <f t="shared" si="35"/>
      </c>
      <c r="AW55" s="275">
        <f t="shared" si="36"/>
      </c>
      <c r="AX55" s="275">
        <f t="shared" si="37"/>
      </c>
      <c r="AY55" s="275">
        <f t="shared" si="38"/>
      </c>
      <c r="AZ55" s="275">
        <f t="shared" si="39"/>
      </c>
      <c r="BA55" s="275">
        <f t="shared" si="40"/>
      </c>
      <c r="BB55" s="275">
        <f t="shared" si="41"/>
      </c>
    </row>
    <row r="56" spans="1:54" ht="15">
      <c r="A56" s="121" t="s">
        <v>639</v>
      </c>
      <c r="B56" s="116" t="s">
        <v>216</v>
      </c>
      <c r="C56" s="117" t="s">
        <v>54</v>
      </c>
      <c r="D56" s="202"/>
      <c r="E56" s="203">
        <f>IF(ISBLANK(D56),"",VLOOKUP(D56,Po_60_m,2))</f>
      </c>
      <c r="F56" s="259"/>
      <c r="G56" s="244">
        <f>IF(ISBLANK(F56),"",VLOOKUP(F56,Po_120_m,2))</f>
      </c>
      <c r="H56" s="260"/>
      <c r="I56" s="244">
        <f>IF(ISBLANK(H56),"",VLOOKUP(H56,Po_50_m_H.,2))</f>
      </c>
      <c r="J56" s="261"/>
      <c r="K56" s="244">
        <f>IF(ISBLANK(J56),"",VLOOKUP(J56,Po_500_m,2))</f>
      </c>
      <c r="L56" s="262"/>
      <c r="M56" s="244">
        <f>IF(ISBLANK(L56),"",VLOOKUP(L56,Po_1000_m,2))</f>
      </c>
      <c r="N56" s="262">
        <v>7190</v>
      </c>
      <c r="O56" s="244">
        <f>IF(ISBLANK(N56),"",VLOOKUP(N56,Po_1_km_marche,2))</f>
        <v>13</v>
      </c>
      <c r="P56" s="263"/>
      <c r="Q56" s="244">
        <f>IF(ISBLANK(P56),"",VLOOKUP(P56,Po_Longueur,2))</f>
      </c>
      <c r="R56" s="263"/>
      <c r="S56" s="244">
        <f>IF(ISBLANK(R56),"",VLOOKUP(R56,Po_Triple_saut,2))</f>
      </c>
      <c r="T56" s="263"/>
      <c r="U56" s="244">
        <f>IF(ISBLANK(T56),"",VLOOKUP(T56,Po_Hauteur,2))</f>
      </c>
      <c r="V56" s="263"/>
      <c r="W56" s="244">
        <f>IF(ISBLANK(V56),"",VLOOKUP(V56,Po_Perche,2))</f>
      </c>
      <c r="X56" s="263"/>
      <c r="Y56" s="244">
        <f>IF(ISBLANK(X56),"",VLOOKUP(X56,Po_Poids,2))</f>
      </c>
      <c r="Z56" s="264"/>
      <c r="AA56" s="244">
        <f>IF(ISBLANK(Z56),"",VLOOKUP(Z56,Po_Disque,2))</f>
      </c>
      <c r="AB56" s="264"/>
      <c r="AC56" s="244">
        <f>IF(ISBLANK(AB56),"",VLOOKUP(AB56,Po_Javelot,2))</f>
      </c>
      <c r="AD56" s="264"/>
      <c r="AE56" s="244">
        <f>IF(ISBLANK(AD56),"",VLOOKUP(AD56,Po_Ballonde,2))</f>
      </c>
      <c r="AF56" s="386">
        <f t="shared" si="21"/>
        <v>1</v>
      </c>
      <c r="AG56" s="244">
        <f t="shared" si="22"/>
        <v>13</v>
      </c>
      <c r="AH56" s="266">
        <v>52</v>
      </c>
      <c r="AI56" s="129"/>
      <c r="AJ56" s="275">
        <f t="shared" si="23"/>
      </c>
      <c r="AK56" s="275">
        <f t="shared" si="24"/>
      </c>
      <c r="AL56" s="275">
        <f t="shared" si="25"/>
      </c>
      <c r="AM56" s="275">
        <f t="shared" si="26"/>
      </c>
      <c r="AN56" s="275">
        <f t="shared" si="27"/>
      </c>
      <c r="AO56" s="275">
        <f t="shared" si="28"/>
      </c>
      <c r="AP56" s="275">
        <f t="shared" si="29"/>
      </c>
      <c r="AQ56" s="275">
        <f t="shared" si="30"/>
      </c>
      <c r="AR56" s="275">
        <f t="shared" si="31"/>
      </c>
      <c r="AS56" s="275">
        <f t="shared" si="32"/>
      </c>
      <c r="AT56" s="275">
        <f t="shared" si="33"/>
      </c>
      <c r="AU56" s="275">
        <f t="shared" si="34"/>
      </c>
      <c r="AV56" s="275">
        <f t="shared" si="35"/>
        <v>13</v>
      </c>
      <c r="AW56" s="275">
        <f t="shared" si="36"/>
      </c>
      <c r="AX56" s="275">
        <f t="shared" si="37"/>
      </c>
      <c r="AY56" s="275">
        <f t="shared" si="38"/>
      </c>
      <c r="AZ56" s="275">
        <f t="shared" si="39"/>
      </c>
      <c r="BA56" s="275">
        <f t="shared" si="40"/>
      </c>
      <c r="BB56" s="275">
        <f t="shared" si="41"/>
      </c>
    </row>
    <row r="57" spans="1:54" ht="15">
      <c r="A57" s="119" t="s">
        <v>354</v>
      </c>
      <c r="B57" s="120" t="s">
        <v>644</v>
      </c>
      <c r="C57" s="117" t="s">
        <v>54</v>
      </c>
      <c r="D57" s="202">
        <v>101</v>
      </c>
      <c r="E57" s="203">
        <f>IF(ISBLANK(D57),"",VLOOKUP(D57,Po_60_m,2))</f>
        <v>13</v>
      </c>
      <c r="F57" s="259"/>
      <c r="G57" s="244">
        <f>IF(ISBLANK(F57),"",VLOOKUP(F57,Po_120_m,2))</f>
      </c>
      <c r="H57" s="260"/>
      <c r="I57" s="244">
        <f>IF(ISBLANK(H57),"",VLOOKUP(H57,Po_50_m_H.,2))</f>
      </c>
      <c r="J57" s="261"/>
      <c r="K57" s="244">
        <f>IF(ISBLANK(J57),"",VLOOKUP(J57,Po_500_m,2))</f>
      </c>
      <c r="L57" s="262"/>
      <c r="M57" s="244">
        <f>IF(ISBLANK(L57),"",VLOOKUP(L57,Po_1000_m,2))</f>
      </c>
      <c r="N57" s="262"/>
      <c r="O57" s="244">
        <f>IF(ISBLANK(N57),"",VLOOKUP(N57,Po_1_km_marche,2))</f>
      </c>
      <c r="P57" s="263"/>
      <c r="Q57" s="244">
        <f>IF(ISBLANK(P57),"",VLOOKUP(P57,Po_Longueur,2))</f>
      </c>
      <c r="R57" s="263"/>
      <c r="S57" s="244">
        <f>IF(ISBLANK(R57),"",VLOOKUP(R57,Po_Triple_saut,2))</f>
      </c>
      <c r="T57" s="263"/>
      <c r="U57" s="244">
        <f>IF(ISBLANK(T57),"",VLOOKUP(T57,Po_Hauteur,2))</f>
      </c>
      <c r="V57" s="263"/>
      <c r="W57" s="244">
        <f>IF(ISBLANK(V57),"",VLOOKUP(V57,Po_Perche,2))</f>
      </c>
      <c r="X57" s="263"/>
      <c r="Y57" s="244">
        <f>IF(ISBLANK(X57),"",VLOOKUP(X57,Po_Poids,2))</f>
      </c>
      <c r="Z57" s="264"/>
      <c r="AA57" s="244">
        <f>IF(ISBLANK(Z57),"",VLOOKUP(Z57,Po_Disque,2))</f>
      </c>
      <c r="AB57" s="264"/>
      <c r="AC57" s="244">
        <f>IF(ISBLANK(AB57),"",VLOOKUP(AB57,Po_Javelot,2))</f>
      </c>
      <c r="AD57" s="264"/>
      <c r="AE57" s="244">
        <f>IF(ISBLANK(AD57),"",VLOOKUP(AD57,Po_Ballonde,2))</f>
      </c>
      <c r="AF57" s="386">
        <f t="shared" si="21"/>
        <v>1</v>
      </c>
      <c r="AG57" s="244">
        <f t="shared" si="22"/>
        <v>13</v>
      </c>
      <c r="AH57" s="266">
        <v>53</v>
      </c>
      <c r="AI57" s="129"/>
      <c r="AJ57" s="275">
        <f t="shared" si="23"/>
      </c>
      <c r="AK57" s="275">
        <f t="shared" si="24"/>
      </c>
      <c r="AL57" s="275">
        <f t="shared" si="25"/>
      </c>
      <c r="AM57" s="275">
        <f t="shared" si="26"/>
      </c>
      <c r="AN57" s="275">
        <f t="shared" si="27"/>
      </c>
      <c r="AO57" s="275">
        <f t="shared" si="28"/>
      </c>
      <c r="AP57" s="275">
        <f t="shared" si="29"/>
      </c>
      <c r="AQ57" s="275">
        <f t="shared" si="30"/>
      </c>
      <c r="AR57" s="275">
        <f t="shared" si="31"/>
      </c>
      <c r="AS57" s="275">
        <f t="shared" si="32"/>
      </c>
      <c r="AT57" s="275">
        <f t="shared" si="33"/>
      </c>
      <c r="AU57" s="275">
        <f t="shared" si="34"/>
      </c>
      <c r="AV57" s="275">
        <f t="shared" si="35"/>
        <v>13</v>
      </c>
      <c r="AW57" s="275">
        <f t="shared" si="36"/>
      </c>
      <c r="AX57" s="275">
        <f t="shared" si="37"/>
      </c>
      <c r="AY57" s="275">
        <f t="shared" si="38"/>
      </c>
      <c r="AZ57" s="275">
        <f t="shared" si="39"/>
      </c>
      <c r="BA57" s="275">
        <f t="shared" si="40"/>
      </c>
      <c r="BB57" s="275">
        <f t="shared" si="41"/>
      </c>
    </row>
    <row r="58" spans="1:54" ht="15.75" thickBot="1">
      <c r="A58" s="400" t="s">
        <v>637</v>
      </c>
      <c r="B58" s="401" t="s">
        <v>638</v>
      </c>
      <c r="C58" s="402" t="s">
        <v>54</v>
      </c>
      <c r="D58" s="374">
        <v>117</v>
      </c>
      <c r="E58" s="364">
        <f>IF(ISBLANK(D58),"",VLOOKUP(D58,Po_60_m,2))</f>
        <v>8</v>
      </c>
      <c r="F58" s="365"/>
      <c r="G58" s="366">
        <f>IF(ISBLANK(F58),"",VLOOKUP(F58,Po_120_m,2))</f>
      </c>
      <c r="H58" s="367"/>
      <c r="I58" s="366">
        <f>IF(ISBLANK(H58),"",VLOOKUP(H58,Po_50_m_H.,2))</f>
      </c>
      <c r="J58" s="375"/>
      <c r="K58" s="366">
        <f>IF(ISBLANK(J58),"",VLOOKUP(J58,Po_500_m,2))</f>
      </c>
      <c r="L58" s="368"/>
      <c r="M58" s="366">
        <f>IF(ISBLANK(L58),"",VLOOKUP(L58,Po_1000_m,2))</f>
      </c>
      <c r="N58" s="368"/>
      <c r="O58" s="366">
        <f>IF(ISBLANK(N58),"",VLOOKUP(N58,Po_1_km_marche,2))</f>
      </c>
      <c r="P58" s="369"/>
      <c r="Q58" s="366">
        <f>IF(ISBLANK(P58),"",VLOOKUP(P58,Po_Longueur,2))</f>
      </c>
      <c r="R58" s="369"/>
      <c r="S58" s="366">
        <f>IF(ISBLANK(R58),"",VLOOKUP(R58,Po_Triple_saut,2))</f>
      </c>
      <c r="T58" s="369"/>
      <c r="U58" s="366">
        <f>IF(ISBLANK(T58),"",VLOOKUP(T58,Po_Hauteur,2))</f>
      </c>
      <c r="V58" s="369"/>
      <c r="W58" s="366">
        <f>IF(ISBLANK(V58),"",VLOOKUP(V58,Po_Perche,2))</f>
      </c>
      <c r="X58" s="369"/>
      <c r="Y58" s="366">
        <f>IF(ISBLANK(X58),"",VLOOKUP(X58,Po_Poids,2))</f>
      </c>
      <c r="Z58" s="371"/>
      <c r="AA58" s="366">
        <f>IF(ISBLANK(Z58),"",VLOOKUP(Z58,Po_Disque,2))</f>
      </c>
      <c r="AB58" s="371"/>
      <c r="AC58" s="366">
        <f>IF(ISBLANK(AB58),"",VLOOKUP(AB58,Po_Javelot,2))</f>
      </c>
      <c r="AD58" s="371"/>
      <c r="AE58" s="366">
        <f>IF(ISBLANK(AD58),"",VLOOKUP(AD58,Po_Ballonde,2))</f>
      </c>
      <c r="AF58" s="403">
        <f t="shared" si="21"/>
        <v>1</v>
      </c>
      <c r="AG58" s="366">
        <f t="shared" si="22"/>
        <v>8</v>
      </c>
      <c r="AH58" s="373">
        <v>54</v>
      </c>
      <c r="AI58" s="129"/>
      <c r="AJ58" s="275">
        <f t="shared" si="23"/>
      </c>
      <c r="AK58" s="275">
        <f t="shared" si="24"/>
      </c>
      <c r="AL58" s="275">
        <f t="shared" si="25"/>
      </c>
      <c r="AM58" s="275">
        <f t="shared" si="26"/>
      </c>
      <c r="AN58" s="275">
        <f t="shared" si="27"/>
      </c>
      <c r="AO58" s="275">
        <f t="shared" si="28"/>
      </c>
      <c r="AP58" s="275">
        <f t="shared" si="29"/>
      </c>
      <c r="AQ58" s="275">
        <f t="shared" si="30"/>
      </c>
      <c r="AR58" s="275">
        <f t="shared" si="31"/>
      </c>
      <c r="AS58" s="275">
        <f t="shared" si="32"/>
      </c>
      <c r="AT58" s="275">
        <f t="shared" si="33"/>
      </c>
      <c r="AU58" s="275">
        <f t="shared" si="34"/>
      </c>
      <c r="AV58" s="275">
        <f t="shared" si="35"/>
        <v>8</v>
      </c>
      <c r="AW58" s="275">
        <f t="shared" si="36"/>
      </c>
      <c r="AX58" s="275">
        <f t="shared" si="37"/>
      </c>
      <c r="AY58" s="275">
        <f t="shared" si="38"/>
      </c>
      <c r="AZ58" s="275">
        <f t="shared" si="39"/>
      </c>
      <c r="BA58" s="275">
        <f t="shared" si="40"/>
      </c>
      <c r="BB58" s="275">
        <f t="shared" si="41"/>
      </c>
    </row>
    <row r="59" spans="1:54" ht="15">
      <c r="A59" s="127"/>
      <c r="B59" s="127"/>
      <c r="C59" s="127"/>
      <c r="D59" s="325"/>
      <c r="E59" s="326"/>
      <c r="F59" s="327"/>
      <c r="G59" s="328"/>
      <c r="H59" s="329"/>
      <c r="I59" s="328"/>
      <c r="J59" s="330"/>
      <c r="K59" s="328"/>
      <c r="L59" s="330"/>
      <c r="M59" s="328"/>
      <c r="N59" s="329"/>
      <c r="O59" s="328"/>
      <c r="P59" s="330"/>
      <c r="Q59" s="328"/>
      <c r="R59" s="330"/>
      <c r="S59" s="328"/>
      <c r="T59" s="328"/>
      <c r="U59" s="129"/>
      <c r="V59" s="331"/>
      <c r="W59" s="331"/>
      <c r="X59" s="331"/>
      <c r="Y59" s="331"/>
      <c r="Z59" s="331"/>
      <c r="AA59" s="331"/>
      <c r="AB59" s="331"/>
      <c r="AC59" s="331"/>
      <c r="AD59" s="331"/>
      <c r="AE59" s="331"/>
      <c r="AF59" s="332"/>
      <c r="AG59" s="328"/>
      <c r="AH59" s="331"/>
      <c r="AI59" s="331"/>
      <c r="AJ59" s="331"/>
      <c r="AK59" s="331"/>
      <c r="AL59" s="331"/>
      <c r="AM59" s="331"/>
      <c r="AN59" s="331"/>
      <c r="AO59" s="331"/>
      <c r="AP59" s="331"/>
      <c r="AQ59" s="331"/>
      <c r="AR59" s="331"/>
      <c r="AS59" s="331"/>
      <c r="AT59" s="331"/>
      <c r="AU59" s="331"/>
      <c r="AV59" s="331"/>
      <c r="AW59" s="331"/>
      <c r="AX59" s="331"/>
      <c r="AY59" s="331"/>
      <c r="AZ59" s="331"/>
      <c r="BA59" s="331"/>
      <c r="BB59" s="331"/>
    </row>
    <row r="60" spans="1:54" ht="15">
      <c r="A60" s="128"/>
      <c r="AI60" s="277" t="s">
        <v>1</v>
      </c>
      <c r="AJ60" s="278">
        <f>SUM(AJ5:AJ58)</f>
        <v>165</v>
      </c>
      <c r="AK60" s="278">
        <f aca="true" t="shared" si="42" ref="AK60:BB60">SUM(AK5:AK58)</f>
        <v>0</v>
      </c>
      <c r="AL60" s="278">
        <f t="shared" si="42"/>
        <v>83</v>
      </c>
      <c r="AM60" s="278">
        <f t="shared" si="42"/>
        <v>227</v>
      </c>
      <c r="AN60" s="278">
        <f t="shared" si="42"/>
        <v>0</v>
      </c>
      <c r="AO60" s="278">
        <f t="shared" si="42"/>
        <v>0</v>
      </c>
      <c r="AP60" s="278">
        <f t="shared" si="42"/>
        <v>0</v>
      </c>
      <c r="AQ60" s="278">
        <f t="shared" si="42"/>
        <v>0</v>
      </c>
      <c r="AR60" s="278">
        <f t="shared" si="42"/>
        <v>0</v>
      </c>
      <c r="AS60" s="278">
        <f t="shared" si="42"/>
        <v>397</v>
      </c>
      <c r="AT60" s="278">
        <f t="shared" si="42"/>
        <v>77</v>
      </c>
      <c r="AU60" s="278">
        <f t="shared" si="42"/>
        <v>80</v>
      </c>
      <c r="AV60" s="278">
        <f t="shared" si="42"/>
        <v>147</v>
      </c>
      <c r="AW60" s="278">
        <f t="shared" si="42"/>
        <v>150</v>
      </c>
      <c r="AX60" s="278">
        <f t="shared" si="42"/>
        <v>476</v>
      </c>
      <c r="AY60" s="278">
        <f t="shared" si="42"/>
        <v>0</v>
      </c>
      <c r="AZ60" s="278">
        <f t="shared" si="42"/>
        <v>270</v>
      </c>
      <c r="BA60" s="278">
        <f t="shared" si="42"/>
        <v>0</v>
      </c>
      <c r="BB60" s="278">
        <f t="shared" si="42"/>
        <v>55</v>
      </c>
    </row>
    <row r="61" spans="35:54" ht="15">
      <c r="AI61" s="279"/>
      <c r="AJ61" s="280"/>
      <c r="AK61" s="280"/>
      <c r="AL61" s="280"/>
      <c r="AM61" s="280"/>
      <c r="AN61" s="280"/>
      <c r="AO61" s="280"/>
      <c r="AP61" s="280"/>
      <c r="AQ61" s="280"/>
      <c r="AR61" s="280"/>
      <c r="AS61" s="280"/>
      <c r="AT61" s="280"/>
      <c r="AU61" s="280"/>
      <c r="AV61" s="280"/>
      <c r="AW61" s="280"/>
      <c r="AX61" s="280"/>
      <c r="AY61" s="280"/>
      <c r="AZ61" s="280"/>
      <c r="BA61" s="280"/>
      <c r="BB61" s="280"/>
    </row>
    <row r="62" spans="35:54" ht="15">
      <c r="AI62" s="277" t="s">
        <v>55</v>
      </c>
      <c r="AJ62" s="281">
        <f>COUNTIF($C$5:$C58,AJ3)</f>
        <v>4</v>
      </c>
      <c r="AK62" s="281">
        <f>COUNTIF($C$5:$C58,AK3)</f>
        <v>0</v>
      </c>
      <c r="AL62" s="281">
        <f>COUNTIF($C$5:$C58,AL3)</f>
        <v>2</v>
      </c>
      <c r="AM62" s="281">
        <f>COUNTIF($C$5:$C58,AM3)</f>
        <v>4</v>
      </c>
      <c r="AN62" s="281">
        <f>COUNTIF($C$5:$C58,AN3)</f>
        <v>0</v>
      </c>
      <c r="AO62" s="281">
        <f>COUNTIF($C$5:$C58,AO3)</f>
        <v>0</v>
      </c>
      <c r="AP62" s="281">
        <f>COUNTIF($C$5:$C58,AP3)</f>
        <v>0</v>
      </c>
      <c r="AQ62" s="281">
        <f>COUNTIF($C$5:$C58,AQ3)</f>
        <v>0</v>
      </c>
      <c r="AR62" s="281">
        <f>COUNTIF($C$5:$C58,AR3)</f>
        <v>0</v>
      </c>
      <c r="AS62" s="281">
        <f>COUNTIF($C$5:$C58,AS3)</f>
        <v>10</v>
      </c>
      <c r="AT62" s="281">
        <f>COUNTIF($C$5:$C58,AT3)</f>
        <v>2</v>
      </c>
      <c r="AU62" s="281">
        <f>COUNTIF($C$5:$C58,AU3)</f>
        <v>2</v>
      </c>
      <c r="AV62" s="281">
        <f>COUNTIF($C$5:$C58,AV3)</f>
        <v>7</v>
      </c>
      <c r="AW62" s="281">
        <f>COUNTIF($C$5:$C58,AW3)</f>
        <v>4</v>
      </c>
      <c r="AX62" s="281">
        <f>COUNTIF($C$5:$C58,AX3)</f>
        <v>12</v>
      </c>
      <c r="AY62" s="281">
        <f>COUNTIF($C$5:$C58,AY3)</f>
        <v>0</v>
      </c>
      <c r="AZ62" s="281">
        <f>COUNTIF($C$5:$C58,AZ3)</f>
        <v>5</v>
      </c>
      <c r="BA62" s="281">
        <f>COUNTIF($C$5:$C58,BA3)</f>
        <v>0</v>
      </c>
      <c r="BB62" s="281">
        <f>COUNTIF($C$5:$C58,BB3)</f>
        <v>2</v>
      </c>
    </row>
    <row r="63" spans="35:54" ht="15">
      <c r="AI63" s="105"/>
      <c r="AJ63" s="282"/>
      <c r="AK63" s="282"/>
      <c r="AL63" s="282"/>
      <c r="AM63" s="282"/>
      <c r="AN63" s="282"/>
      <c r="AO63" s="282"/>
      <c r="AP63" s="282"/>
      <c r="AQ63" s="282"/>
      <c r="AR63" s="282"/>
      <c r="AS63" s="282"/>
      <c r="AT63" s="282"/>
      <c r="AU63" s="282"/>
      <c r="AV63" s="282"/>
      <c r="AW63" s="282"/>
      <c r="AX63" s="282"/>
      <c r="AY63" s="282"/>
      <c r="AZ63" s="282"/>
      <c r="BA63" s="283"/>
      <c r="BB63" s="283"/>
    </row>
    <row r="64" spans="35:54" ht="15">
      <c r="AI64" s="284" t="s">
        <v>74</v>
      </c>
      <c r="AJ64" s="281">
        <v>5</v>
      </c>
      <c r="AK64" s="281"/>
      <c r="AL64" s="281">
        <v>8</v>
      </c>
      <c r="AM64" s="281">
        <v>4</v>
      </c>
      <c r="AN64" s="281"/>
      <c r="AO64" s="281"/>
      <c r="AP64" s="281"/>
      <c r="AQ64" s="281"/>
      <c r="AR64" s="281"/>
      <c r="AS64" s="281">
        <v>2</v>
      </c>
      <c r="AT64" s="281">
        <v>10</v>
      </c>
      <c r="AU64" s="281">
        <v>9</v>
      </c>
      <c r="AV64" s="281">
        <v>7</v>
      </c>
      <c r="AW64" s="281">
        <v>6</v>
      </c>
      <c r="AX64" s="281">
        <v>1</v>
      </c>
      <c r="AY64" s="281"/>
      <c r="AZ64" s="281">
        <v>3</v>
      </c>
      <c r="BA64" s="281"/>
      <c r="BB64" s="281">
        <v>11</v>
      </c>
    </row>
  </sheetData>
  <sheetProtection selectLockedCells="1" selectUnlockedCells="1"/>
  <mergeCells count="5">
    <mergeCell ref="A3:A4"/>
    <mergeCell ref="B3:B4"/>
    <mergeCell ref="C3:C4"/>
    <mergeCell ref="A1:AH1"/>
    <mergeCell ref="A2:AH2"/>
  </mergeCells>
  <printOptions horizontalCentered="1"/>
  <pageMargins left="0.19652777777777777" right="0.19652777777777777" top="0.7875" bottom="0.7875" header="0.31527777777777777" footer="0.5118055555555555"/>
  <pageSetup horizontalDpi="300" verticalDpi="300" orientation="portrait" paperSize="9" scale="60" r:id="rId1"/>
  <headerFooter alignWithMargins="0">
    <oddHeader>&amp;L&amp;"Times New Roman,Gras"FSGT Ile de France &amp;C&amp;"Times New Roman,Gras"&amp;14CHALLENGE GUIMIER JEUNES
1er tour</oddHeader>
    <oddFooter>&amp;CPage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BD70"/>
  <sheetViews>
    <sheetView showZeros="0" zoomScale="75" zoomScaleNormal="75" zoomScalePageLayoutView="0" workbookViewId="0" topLeftCell="A1">
      <pane xSplit="3" ySplit="4" topLeftCell="D5" activePane="bottomRight" state="frozen"/>
      <selection pane="topLeft" activeCell="H54" sqref="H54"/>
      <selection pane="topRight" activeCell="H54" sqref="H54"/>
      <selection pane="bottomLeft" activeCell="H54" sqref="H54"/>
      <selection pane="bottomRight" activeCell="D4" sqref="A4:IV4"/>
    </sheetView>
  </sheetViews>
  <sheetFormatPr defaultColWidth="11.00390625" defaultRowHeight="15.75"/>
  <cols>
    <col min="1" max="1" width="15.75390625" style="129" bestFit="1" customWidth="1"/>
    <col min="2" max="2" width="15.00390625" style="129" bestFit="1" customWidth="1"/>
    <col min="3" max="3" width="7.125" style="129" bestFit="1" customWidth="1"/>
    <col min="4" max="4" width="10.125" style="267" bestFit="1" customWidth="1"/>
    <col min="5" max="5" width="9.00390625" style="268" bestFit="1" customWidth="1"/>
    <col min="6" max="6" width="10.125" style="268" hidden="1" customWidth="1"/>
    <col min="7" max="7" width="9.00390625" style="268" hidden="1" customWidth="1"/>
    <col min="8" max="8" width="10.125" style="267" bestFit="1" customWidth="1"/>
    <col min="9" max="9" width="9.00390625" style="268" bestFit="1" customWidth="1"/>
    <col min="10" max="10" width="10.125" style="269" hidden="1" customWidth="1"/>
    <col min="11" max="11" width="9.00390625" style="268" hidden="1" customWidth="1"/>
    <col min="12" max="12" width="10.125" style="269" hidden="1" customWidth="1"/>
    <col min="13" max="13" width="9.00390625" style="268" hidden="1" customWidth="1"/>
    <col min="14" max="14" width="12.625" style="269" bestFit="1" customWidth="1"/>
    <col min="15" max="15" width="9.00390625" style="268" bestFit="1" customWidth="1"/>
    <col min="16" max="16" width="10.25390625" style="270" hidden="1" customWidth="1"/>
    <col min="17" max="17" width="9.00390625" style="268" hidden="1" customWidth="1"/>
    <col min="18" max="18" width="11.75390625" style="270" bestFit="1" customWidth="1"/>
    <col min="19" max="19" width="9.00390625" style="268" bestFit="1" customWidth="1"/>
    <col min="20" max="20" width="10.125" style="270" bestFit="1" customWidth="1"/>
    <col min="21" max="21" width="9.00390625" style="268" bestFit="1" customWidth="1"/>
    <col min="22" max="22" width="10.125" style="270" bestFit="1" customWidth="1"/>
    <col min="23" max="23" width="9.00390625" style="268" bestFit="1" customWidth="1"/>
    <col min="24" max="24" width="10.125" style="270" bestFit="1" customWidth="1"/>
    <col min="25" max="25" width="9.00390625" style="268" bestFit="1" customWidth="1"/>
    <col min="26" max="26" width="10.125" style="270" hidden="1" customWidth="1"/>
    <col min="27" max="27" width="9.00390625" style="268" hidden="1" customWidth="1"/>
    <col min="28" max="28" width="10.125" style="270" hidden="1" customWidth="1"/>
    <col min="29" max="29" width="9.00390625" style="268" hidden="1" customWidth="1"/>
    <col min="30" max="30" width="10.125" style="270" hidden="1" customWidth="1"/>
    <col min="31" max="31" width="9.00390625" style="268" hidden="1" customWidth="1"/>
    <col min="32" max="32" width="5.125" style="271" bestFit="1" customWidth="1"/>
    <col min="33" max="34" width="7.75390625" style="268" bestFit="1" customWidth="1"/>
    <col min="35" max="35" width="13.125" style="95" bestFit="1" customWidth="1"/>
    <col min="36" max="36" width="7.00390625" style="276" bestFit="1" customWidth="1"/>
    <col min="37" max="38" width="5.50390625" style="276" bestFit="1" customWidth="1"/>
    <col min="39" max="40" width="7.00390625" style="276" bestFit="1" customWidth="1"/>
    <col min="41" max="41" width="5.50390625" style="276" bestFit="1" customWidth="1"/>
    <col min="42" max="42" width="7.00390625" style="276" bestFit="1" customWidth="1"/>
    <col min="43" max="43" width="7.125" style="276" bestFit="1" customWidth="1"/>
    <col min="44" max="44" width="5.50390625" style="276" bestFit="1" customWidth="1"/>
    <col min="45" max="45" width="6.625" style="276" bestFit="1" customWidth="1"/>
    <col min="46" max="47" width="5.25390625" style="276" bestFit="1" customWidth="1"/>
    <col min="48" max="48" width="8.50390625" style="276" bestFit="1" customWidth="1"/>
    <col min="49" max="49" width="6.75390625" style="276" bestFit="1" customWidth="1"/>
    <col min="50" max="50" width="5.25390625" style="276" bestFit="1" customWidth="1"/>
    <col min="51" max="51" width="4.625" style="276" bestFit="1" customWidth="1"/>
    <col min="52" max="52" width="7.00390625" style="276" bestFit="1" customWidth="1"/>
    <col min="53" max="53" width="7.00390625" style="87" bestFit="1" customWidth="1"/>
    <col min="54" max="54" width="5.625" style="87" bestFit="1" customWidth="1"/>
    <col min="55" max="55" width="7.00390625" style="87" bestFit="1" customWidth="1"/>
    <col min="56" max="56" width="5.625" style="87" bestFit="1" customWidth="1"/>
    <col min="57" max="16384" width="11.00390625" style="95" customWidth="1"/>
  </cols>
  <sheetData>
    <row r="1" spans="1:56" s="92" customFormat="1" ht="27">
      <c r="A1" s="460" t="s">
        <v>398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BC1" s="82"/>
      <c r="BD1" s="82"/>
    </row>
    <row r="2" spans="1:52" s="86" customFormat="1" ht="27.75" thickBot="1">
      <c r="A2" s="482" t="s">
        <v>490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</row>
    <row r="3" spans="1:56" s="104" customFormat="1" ht="15" thickBot="1">
      <c r="A3" s="483" t="s">
        <v>0</v>
      </c>
      <c r="B3" s="485" t="s">
        <v>66</v>
      </c>
      <c r="C3" s="487" t="s">
        <v>64</v>
      </c>
      <c r="D3" s="250" t="s">
        <v>20</v>
      </c>
      <c r="E3" s="251"/>
      <c r="F3" s="250" t="s">
        <v>21</v>
      </c>
      <c r="G3" s="250"/>
      <c r="H3" s="252" t="s">
        <v>4</v>
      </c>
      <c r="I3" s="250"/>
      <c r="J3" s="253" t="s">
        <v>5</v>
      </c>
      <c r="K3" s="252"/>
      <c r="L3" s="253" t="s">
        <v>22</v>
      </c>
      <c r="M3" s="254"/>
      <c r="N3" s="253" t="s">
        <v>23</v>
      </c>
      <c r="O3" s="254"/>
      <c r="P3" s="253" t="s">
        <v>8</v>
      </c>
      <c r="Q3" s="254"/>
      <c r="R3" s="253" t="s">
        <v>9</v>
      </c>
      <c r="S3" s="254"/>
      <c r="T3" s="255" t="s">
        <v>17</v>
      </c>
      <c r="U3" s="251"/>
      <c r="V3" s="250" t="s">
        <v>18</v>
      </c>
      <c r="W3" s="251"/>
      <c r="X3" s="253" t="s">
        <v>7</v>
      </c>
      <c r="Y3" s="254"/>
      <c r="Z3" s="255" t="s">
        <v>24</v>
      </c>
      <c r="AA3" s="251"/>
      <c r="AB3" s="255" t="s">
        <v>19</v>
      </c>
      <c r="AC3" s="256"/>
      <c r="AD3" s="252" t="s">
        <v>25</v>
      </c>
      <c r="AE3" s="251"/>
      <c r="AF3" s="362" t="s">
        <v>282</v>
      </c>
      <c r="AG3" s="257" t="s">
        <v>39</v>
      </c>
      <c r="AH3" s="257" t="s">
        <v>12</v>
      </c>
      <c r="AI3" s="93"/>
      <c r="AJ3" s="272" t="s">
        <v>59</v>
      </c>
      <c r="AK3" s="272" t="s">
        <v>40</v>
      </c>
      <c r="AL3" s="272" t="s">
        <v>241</v>
      </c>
      <c r="AM3" s="272" t="s">
        <v>69</v>
      </c>
      <c r="AN3" s="272" t="s">
        <v>57</v>
      </c>
      <c r="AO3" s="272" t="s">
        <v>76</v>
      </c>
      <c r="AP3" s="272" t="s">
        <v>147</v>
      </c>
      <c r="AQ3" s="272" t="s">
        <v>46</v>
      </c>
      <c r="AR3" s="272" t="s">
        <v>43</v>
      </c>
      <c r="AS3" s="272" t="s">
        <v>67</v>
      </c>
      <c r="AT3" s="272" t="s">
        <v>70</v>
      </c>
      <c r="AU3" s="272" t="s">
        <v>58</v>
      </c>
      <c r="AV3" s="285" t="s">
        <v>54</v>
      </c>
      <c r="AW3" s="272" t="s">
        <v>41</v>
      </c>
      <c r="AX3" s="272" t="s">
        <v>44</v>
      </c>
      <c r="AY3" s="272" t="s">
        <v>45</v>
      </c>
      <c r="AZ3" s="272" t="s">
        <v>42</v>
      </c>
      <c r="BA3" s="272" t="s">
        <v>56</v>
      </c>
      <c r="BB3" s="272" t="s">
        <v>86</v>
      </c>
      <c r="BC3" s="272" t="s">
        <v>56</v>
      </c>
      <c r="BD3" s="272" t="s">
        <v>86</v>
      </c>
    </row>
    <row r="4" spans="1:56" ht="15.75" thickBot="1">
      <c r="A4" s="484"/>
      <c r="B4" s="486"/>
      <c r="C4" s="488"/>
      <c r="D4" s="412" t="s">
        <v>2</v>
      </c>
      <c r="E4" s="413" t="s">
        <v>1</v>
      </c>
      <c r="F4" s="412" t="s">
        <v>2</v>
      </c>
      <c r="G4" s="414" t="s">
        <v>1</v>
      </c>
      <c r="H4" s="415" t="s">
        <v>2</v>
      </c>
      <c r="I4" s="414" t="s">
        <v>1</v>
      </c>
      <c r="J4" s="416" t="s">
        <v>2</v>
      </c>
      <c r="K4" s="414" t="s">
        <v>1</v>
      </c>
      <c r="L4" s="416" t="s">
        <v>2</v>
      </c>
      <c r="M4" s="413" t="s">
        <v>1</v>
      </c>
      <c r="N4" s="416" t="s">
        <v>2</v>
      </c>
      <c r="O4" s="413" t="s">
        <v>1</v>
      </c>
      <c r="P4" s="417" t="s">
        <v>2</v>
      </c>
      <c r="Q4" s="413" t="s">
        <v>1</v>
      </c>
      <c r="R4" s="417" t="s">
        <v>2</v>
      </c>
      <c r="S4" s="413" t="s">
        <v>1</v>
      </c>
      <c r="T4" s="417" t="s">
        <v>2</v>
      </c>
      <c r="U4" s="405" t="s">
        <v>1</v>
      </c>
      <c r="V4" s="418" t="s">
        <v>2</v>
      </c>
      <c r="W4" s="405" t="s">
        <v>1</v>
      </c>
      <c r="X4" s="417" t="s">
        <v>2</v>
      </c>
      <c r="Y4" s="413" t="s">
        <v>1</v>
      </c>
      <c r="Z4" s="418" t="s">
        <v>2</v>
      </c>
      <c r="AA4" s="414" t="s">
        <v>1</v>
      </c>
      <c r="AB4" s="417" t="s">
        <v>2</v>
      </c>
      <c r="AC4" s="419" t="s">
        <v>1</v>
      </c>
      <c r="AD4" s="420" t="s">
        <v>2</v>
      </c>
      <c r="AE4" s="414" t="s">
        <v>1</v>
      </c>
      <c r="AF4" s="421">
        <f>IF(ISBLANK(C4),"",COUNTA(AD4,AB4,Z4,X4,V4,T4,R4,P4,N4,L4))</f>
      </c>
      <c r="AG4" s="422"/>
      <c r="AH4" s="422"/>
      <c r="AI4" s="93"/>
      <c r="AJ4" s="273"/>
      <c r="AK4" s="273"/>
      <c r="AL4" s="274"/>
      <c r="AM4" s="273"/>
      <c r="AN4" s="274"/>
      <c r="AO4" s="274"/>
      <c r="AP4" s="274"/>
      <c r="AQ4" s="273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</row>
    <row r="5" spans="1:56" s="200" customFormat="1" ht="12.75">
      <c r="A5" s="287" t="s">
        <v>582</v>
      </c>
      <c r="B5" s="288" t="s">
        <v>583</v>
      </c>
      <c r="C5" s="289" t="s">
        <v>43</v>
      </c>
      <c r="D5" s="426">
        <v>87</v>
      </c>
      <c r="E5" s="376">
        <f>IF(ISBLANK(D5),"",VLOOKUP(D5,Po_60_m,2))</f>
        <v>22</v>
      </c>
      <c r="F5" s="377"/>
      <c r="G5" s="378">
        <f>IF(ISBLANK(F5),"",VLOOKUP(F5,Po_120_m,2))</f>
      </c>
      <c r="H5" s="292"/>
      <c r="I5" s="378">
        <f>IF(ISBLANK(H5),"",VLOOKUP(H5,Po_50_m_H.,2))</f>
      </c>
      <c r="J5" s="379"/>
      <c r="K5" s="378">
        <f>IF(ISBLANK(J5),"",VLOOKUP(J5,Po_500_m,2))</f>
      </c>
      <c r="L5" s="295"/>
      <c r="M5" s="378">
        <f>IF(ISBLANK(L5),"",VLOOKUP(L5,Po_1000_m,2))</f>
      </c>
      <c r="N5" s="295"/>
      <c r="O5" s="378">
        <f>IF(ISBLANK(N5),"",VLOOKUP(N5,Po_1_km_marche,2))</f>
      </c>
      <c r="P5" s="297"/>
      <c r="Q5" s="378">
        <f>IF(ISBLANK(P5),"",VLOOKUP(P5,Po_Longueur,2))</f>
      </c>
      <c r="R5" s="297">
        <v>953</v>
      </c>
      <c r="S5" s="378">
        <f>IF(ISBLANK(R5),"",VLOOKUP(R5,Po_Triple_saut,2))</f>
        <v>25</v>
      </c>
      <c r="T5" s="297"/>
      <c r="U5" s="378">
        <f>IF(ISBLANK(T5),"",VLOOKUP(T5,Po_Hauteur,2))</f>
      </c>
      <c r="V5" s="297"/>
      <c r="W5" s="378">
        <f>IF(ISBLANK(V5),"",VLOOKUP(V5,Po_Perche,2))</f>
      </c>
      <c r="X5" s="297">
        <v>730</v>
      </c>
      <c r="Y5" s="378">
        <f>IF(ISBLANK(X5),"",VLOOKUP(X5,Po_Poids,2))</f>
        <v>21</v>
      </c>
      <c r="Z5" s="380"/>
      <c r="AA5" s="378">
        <f>IF(ISBLANK(Z5),"",VLOOKUP(Z5,Po_Disque,2))</f>
      </c>
      <c r="AB5" s="380"/>
      <c r="AC5" s="378">
        <f>IF(ISBLANK(AB5),"",VLOOKUP(AB5,Po_Javelot,2))</f>
      </c>
      <c r="AD5" s="380"/>
      <c r="AE5" s="378">
        <f>IF(ISBLANK(AD5),"",VLOOKUP(AD5,Po_Ballonde,2))</f>
      </c>
      <c r="AF5" s="265">
        <f aca="true" t="shared" si="0" ref="AF5:AF36">IF(ISBLANK(C5),"",COUNTA(AD5,AB5,Z5,X5,V5,T5,R5,P5,N5,L5,J5,H5,F5,D5))</f>
        <v>3</v>
      </c>
      <c r="AG5" s="378">
        <f aca="true" t="shared" si="1" ref="AG5:AG36">SUM(,AE5,AC5,AA5,Y5,W5,U5,S5,Q5,O5,M5,K5,I5,G5,E5)</f>
        <v>68</v>
      </c>
      <c r="AH5" s="381">
        <v>1</v>
      </c>
      <c r="AI5" s="129"/>
      <c r="AJ5" s="275">
        <f aca="true" t="shared" si="2" ref="AJ5:AJ36">IF($AJ$3&lt;&gt;(C5),"",AG5)</f>
      </c>
      <c r="AK5" s="275">
        <f aca="true" t="shared" si="3" ref="AK5:AK36">IF($AK$3&lt;&gt;(C5),"",AG5)</f>
      </c>
      <c r="AL5" s="275">
        <f aca="true" t="shared" si="4" ref="AL5:AL36">IF($AL$3&lt;&gt;(C5),"",AG5)</f>
      </c>
      <c r="AM5" s="275">
        <f aca="true" t="shared" si="5" ref="AM5:AM36">IF($AM$3&lt;&gt;(C5),"",AG5)</f>
      </c>
      <c r="AN5" s="275">
        <f aca="true" t="shared" si="6" ref="AN5:AN36">IF($AN$3&lt;&gt;(C5),"",AG5)</f>
      </c>
      <c r="AO5" s="275">
        <f aca="true" t="shared" si="7" ref="AO5:AO36">IF($AO$3&lt;&gt;(C5),"",AG5)</f>
      </c>
      <c r="AP5" s="275">
        <f aca="true" t="shared" si="8" ref="AP5:AP36">IF($AP$3&lt;&gt;(C5),"",AG5)</f>
      </c>
      <c r="AQ5" s="275">
        <f aca="true" t="shared" si="9" ref="AQ5:AQ36">IF($AQ$3&lt;&gt;(C5),"",AG5)</f>
      </c>
      <c r="AR5" s="275">
        <f aca="true" t="shared" si="10" ref="AR5:AR36">IF($AR$3&lt;&gt;(C5),"",AG5)</f>
        <v>68</v>
      </c>
      <c r="AS5" s="275">
        <f aca="true" t="shared" si="11" ref="AS5:AS36">IF($AS$3&lt;&gt;(C5),"",AG5)</f>
      </c>
      <c r="AT5" s="275">
        <f aca="true" t="shared" si="12" ref="AT5:AT36">IF($AT$3&lt;&gt;(C5),"",AG5)</f>
      </c>
      <c r="AU5" s="275">
        <f aca="true" t="shared" si="13" ref="AU5:AU36">IF($AU$3&lt;&gt;(C5),"",AG5)</f>
      </c>
      <c r="AV5" s="275">
        <f aca="true" t="shared" si="14" ref="AV5:AV36">IF($AV$3&lt;&gt;(C5),"",AG5)</f>
      </c>
      <c r="AW5" s="275">
        <f aca="true" t="shared" si="15" ref="AW5:AW36">IF($AW$3&lt;&gt;(C5),"",AG5)</f>
      </c>
      <c r="AX5" s="275">
        <f aca="true" t="shared" si="16" ref="AX5:AX36">IF($AX$3&lt;&gt;(C5),"",AG5)</f>
      </c>
      <c r="AY5" s="275">
        <f aca="true" t="shared" si="17" ref="AY5:AY36">IF($AY$3&lt;&gt;(C5),"",AG5)</f>
      </c>
      <c r="AZ5" s="275">
        <f aca="true" t="shared" si="18" ref="AZ5:AZ36">IF($AZ$3&lt;&gt;(C5),"",AG5)</f>
      </c>
      <c r="BA5" s="275">
        <f aca="true" t="shared" si="19" ref="BA5:BA36">IF($BA$3&lt;&gt;(C5),"",AG5)</f>
      </c>
      <c r="BB5" s="275">
        <f aca="true" t="shared" si="20" ref="BB5:BB36">IF($BB$3&lt;&gt;(C5),"",AG5)</f>
      </c>
      <c r="BC5" s="275">
        <f aca="true" t="shared" si="21" ref="BC5:BC36">IF($BC$3&lt;&gt;(C5),"",AG5)</f>
      </c>
      <c r="BD5" s="275">
        <f aca="true" t="shared" si="22" ref="BD5:BD36">IF($BD$3&lt;&gt;(C5),"",AG5)</f>
      </c>
    </row>
    <row r="6" spans="1:56" s="200" customFormat="1" ht="12.75">
      <c r="A6" s="206" t="s">
        <v>210</v>
      </c>
      <c r="B6" s="205" t="s">
        <v>310</v>
      </c>
      <c r="C6" s="221" t="s">
        <v>44</v>
      </c>
      <c r="D6" s="354">
        <v>88</v>
      </c>
      <c r="E6" s="203">
        <f>IF(ISBLANK(D6),"",VLOOKUP(D6,Po_60_m,2))</f>
        <v>21</v>
      </c>
      <c r="F6" s="259"/>
      <c r="G6" s="244">
        <f>IF(ISBLANK(F6),"",VLOOKUP(F6,Po_120_m,2))</f>
      </c>
      <c r="H6" s="260"/>
      <c r="I6" s="244">
        <f>IF(ISBLANK(H6),"",VLOOKUP(H6,Po_50_m_H.,2))</f>
      </c>
      <c r="J6" s="261"/>
      <c r="K6" s="244">
        <f>IF(ISBLANK(J6),"",VLOOKUP(J6,Po_500_m,2))</f>
      </c>
      <c r="L6" s="262"/>
      <c r="M6" s="244">
        <f>IF(ISBLANK(L6),"",VLOOKUP(L6,Po_1000_m,2))</f>
      </c>
      <c r="N6" s="262">
        <v>6210</v>
      </c>
      <c r="O6" s="244">
        <f>IF(ISBLANK(N6),"",VLOOKUP(N6,Po_1_km_marche,2))</f>
        <v>18</v>
      </c>
      <c r="P6" s="263"/>
      <c r="Q6" s="244">
        <f>IF(ISBLANK(P6),"",VLOOKUP(P6,Po_Longueur,2))</f>
      </c>
      <c r="R6" s="263">
        <v>770</v>
      </c>
      <c r="S6" s="244">
        <f>IF(ISBLANK(R6),"",VLOOKUP(R6,Po_Triple_saut,2))</f>
        <v>21</v>
      </c>
      <c r="T6" s="263"/>
      <c r="U6" s="244">
        <f>IF(ISBLANK(T6),"",VLOOKUP(T6,Po_Hauteur,2))</f>
      </c>
      <c r="V6" s="263"/>
      <c r="W6" s="244">
        <f>IF(ISBLANK(V6),"",VLOOKUP(V6,Po_Perche,2))</f>
      </c>
      <c r="X6" s="263"/>
      <c r="Y6" s="244">
        <f>IF(ISBLANK(X6),"",VLOOKUP(X6,Po_Poids,2))</f>
      </c>
      <c r="Z6" s="264"/>
      <c r="AA6" s="244">
        <f>IF(ISBLANK(Z6),"",VLOOKUP(Z6,Po_Disque,2))</f>
      </c>
      <c r="AB6" s="264"/>
      <c r="AC6" s="244">
        <f>IF(ISBLANK(AB6),"",VLOOKUP(AB6,Po_Javelot,2))</f>
      </c>
      <c r="AD6" s="264"/>
      <c r="AE6" s="244">
        <f>IF(ISBLANK(AD6),"",VLOOKUP(AD6,Po_Ballonde,2))</f>
      </c>
      <c r="AF6" s="265">
        <f t="shared" si="0"/>
        <v>3</v>
      </c>
      <c r="AG6" s="244">
        <f t="shared" si="1"/>
        <v>60</v>
      </c>
      <c r="AH6" s="266">
        <v>2</v>
      </c>
      <c r="AI6" s="129"/>
      <c r="AJ6" s="275">
        <f t="shared" si="2"/>
      </c>
      <c r="AK6" s="275">
        <f t="shared" si="3"/>
      </c>
      <c r="AL6" s="275">
        <f t="shared" si="4"/>
      </c>
      <c r="AM6" s="275">
        <f t="shared" si="5"/>
      </c>
      <c r="AN6" s="275">
        <f t="shared" si="6"/>
      </c>
      <c r="AO6" s="275">
        <f t="shared" si="7"/>
      </c>
      <c r="AP6" s="275">
        <f t="shared" si="8"/>
      </c>
      <c r="AQ6" s="275">
        <f t="shared" si="9"/>
      </c>
      <c r="AR6" s="275">
        <f t="shared" si="10"/>
      </c>
      <c r="AS6" s="275">
        <f t="shared" si="11"/>
      </c>
      <c r="AT6" s="275">
        <f t="shared" si="12"/>
      </c>
      <c r="AU6" s="275">
        <f t="shared" si="13"/>
      </c>
      <c r="AV6" s="275">
        <f t="shared" si="14"/>
      </c>
      <c r="AW6" s="275">
        <f t="shared" si="15"/>
      </c>
      <c r="AX6" s="275">
        <f t="shared" si="16"/>
        <v>60</v>
      </c>
      <c r="AY6" s="275">
        <f t="shared" si="17"/>
      </c>
      <c r="AZ6" s="275">
        <f t="shared" si="18"/>
      </c>
      <c r="BA6" s="275">
        <f t="shared" si="19"/>
      </c>
      <c r="BB6" s="275">
        <f t="shared" si="20"/>
      </c>
      <c r="BC6" s="275">
        <f t="shared" si="21"/>
      </c>
      <c r="BD6" s="275">
        <f t="shared" si="22"/>
      </c>
    </row>
    <row r="7" spans="1:56" s="200" customFormat="1" ht="12.75">
      <c r="A7" s="209" t="s">
        <v>101</v>
      </c>
      <c r="B7" s="204" t="s">
        <v>145</v>
      </c>
      <c r="C7" s="220" t="s">
        <v>67</v>
      </c>
      <c r="D7" s="354"/>
      <c r="E7" s="203">
        <f>IF(ISBLANK(D7),"",VLOOKUP(D7,Po_60_m,2))</f>
      </c>
      <c r="F7" s="259"/>
      <c r="G7" s="244">
        <f>IF(ISBLANK(F7),"",VLOOKUP(F7,Po_120_m,2))</f>
      </c>
      <c r="H7" s="260">
        <v>99</v>
      </c>
      <c r="I7" s="244">
        <f>IF(ISBLANK(H7),"",VLOOKUP(H7,Po_50_m_H.,2))</f>
        <v>19</v>
      </c>
      <c r="J7" s="261"/>
      <c r="K7" s="244">
        <f>IF(ISBLANK(J7),"",VLOOKUP(J7,Po_500_m,2))</f>
      </c>
      <c r="L7" s="262"/>
      <c r="M7" s="244">
        <f>IF(ISBLANK(L7),"",VLOOKUP(L7,Po_1000_m,2))</f>
      </c>
      <c r="N7" s="262">
        <v>6020</v>
      </c>
      <c r="O7" s="244">
        <f>IF(ISBLANK(N7),"",VLOOKUP(N7,Po_1_km_marche,2))</f>
        <v>20</v>
      </c>
      <c r="P7" s="263"/>
      <c r="Q7" s="244">
        <f>IF(ISBLANK(P7),"",VLOOKUP(P7,Po_Longueur,2))</f>
      </c>
      <c r="R7" s="263">
        <v>720</v>
      </c>
      <c r="S7" s="244">
        <f>IF(ISBLANK(R7),"",VLOOKUP(R7,Po_Triple_saut,2))</f>
        <v>19</v>
      </c>
      <c r="T7" s="263"/>
      <c r="U7" s="244">
        <f>IF(ISBLANK(T7),"",VLOOKUP(T7,Po_Hauteur,2))</f>
      </c>
      <c r="V7" s="263"/>
      <c r="W7" s="244">
        <f>IF(ISBLANK(V7),"",VLOOKUP(V7,Po_Perche,2))</f>
      </c>
      <c r="X7" s="263"/>
      <c r="Y7" s="244">
        <f>IF(ISBLANK(X7),"",VLOOKUP(X7,Po_Poids,2))</f>
      </c>
      <c r="Z7" s="264"/>
      <c r="AA7" s="244">
        <f>IF(ISBLANK(Z7),"",VLOOKUP(Z7,Po_Disque,2))</f>
      </c>
      <c r="AB7" s="264"/>
      <c r="AC7" s="244">
        <f>IF(ISBLANK(AB7),"",VLOOKUP(AB7,Po_Javelot,2))</f>
      </c>
      <c r="AD7" s="264"/>
      <c r="AE7" s="244">
        <f>IF(ISBLANK(AD7),"",VLOOKUP(AD7,Po_Ballonde,2))</f>
      </c>
      <c r="AF7" s="265">
        <f t="shared" si="0"/>
        <v>3</v>
      </c>
      <c r="AG7" s="244">
        <f t="shared" si="1"/>
        <v>58</v>
      </c>
      <c r="AH7" s="266">
        <v>3</v>
      </c>
      <c r="AI7" s="129"/>
      <c r="AJ7" s="275">
        <f t="shared" si="2"/>
      </c>
      <c r="AK7" s="275">
        <f t="shared" si="3"/>
      </c>
      <c r="AL7" s="275">
        <f t="shared" si="4"/>
      </c>
      <c r="AM7" s="275">
        <f t="shared" si="5"/>
      </c>
      <c r="AN7" s="275">
        <f t="shared" si="6"/>
      </c>
      <c r="AO7" s="275">
        <f t="shared" si="7"/>
      </c>
      <c r="AP7" s="275">
        <f t="shared" si="8"/>
      </c>
      <c r="AQ7" s="275">
        <f t="shared" si="9"/>
      </c>
      <c r="AR7" s="275">
        <f t="shared" si="10"/>
      </c>
      <c r="AS7" s="275">
        <f t="shared" si="11"/>
        <v>58</v>
      </c>
      <c r="AT7" s="275">
        <f t="shared" si="12"/>
      </c>
      <c r="AU7" s="275">
        <f t="shared" si="13"/>
      </c>
      <c r="AV7" s="275">
        <f t="shared" si="14"/>
      </c>
      <c r="AW7" s="275">
        <f t="shared" si="15"/>
      </c>
      <c r="AX7" s="275">
        <f t="shared" si="16"/>
      </c>
      <c r="AY7" s="275">
        <f t="shared" si="17"/>
      </c>
      <c r="AZ7" s="275">
        <f t="shared" si="18"/>
      </c>
      <c r="BA7" s="275">
        <f t="shared" si="19"/>
      </c>
      <c r="BB7" s="275">
        <f t="shared" si="20"/>
      </c>
      <c r="BC7" s="275">
        <f t="shared" si="21"/>
      </c>
      <c r="BD7" s="275">
        <f t="shared" si="22"/>
      </c>
    </row>
    <row r="8" spans="1:56" s="200" customFormat="1" ht="12.75">
      <c r="A8" s="213" t="s">
        <v>399</v>
      </c>
      <c r="B8" s="214" t="s">
        <v>400</v>
      </c>
      <c r="C8" s="427" t="s">
        <v>42</v>
      </c>
      <c r="D8" s="354">
        <v>98</v>
      </c>
      <c r="E8" s="203">
        <f>IF(ISBLANK(D8),"",VLOOKUP(D8,Po_60_m,2))</f>
        <v>15</v>
      </c>
      <c r="F8" s="259"/>
      <c r="G8" s="244">
        <f>IF(ISBLANK(F8),"",VLOOKUP(F8,Po_120_m,2))</f>
      </c>
      <c r="H8" s="260">
        <v>95</v>
      </c>
      <c r="I8" s="244">
        <f>IF(ISBLANK(H8),"",VLOOKUP(H8,Po_50_m_H.,2))</f>
        <v>21</v>
      </c>
      <c r="J8" s="261"/>
      <c r="K8" s="244">
        <f>IF(ISBLANK(J8),"",VLOOKUP(J8,Po_500_m,2))</f>
      </c>
      <c r="L8" s="262"/>
      <c r="M8" s="244">
        <f>IF(ISBLANK(L8),"",VLOOKUP(L8,Po_1000_m,2))</f>
      </c>
      <c r="N8" s="262"/>
      <c r="O8" s="244">
        <f>IF(ISBLANK(N8),"",VLOOKUP(N8,Po_1_km_marche,2))</f>
      </c>
      <c r="P8" s="263"/>
      <c r="Q8" s="244">
        <f>IF(ISBLANK(P8),"",VLOOKUP(P8,Po_Longueur,2))</f>
      </c>
      <c r="R8" s="263">
        <v>784</v>
      </c>
      <c r="S8" s="244">
        <f>IF(ISBLANK(R8),"",VLOOKUP(R8,Po_Triple_saut,2))</f>
        <v>22</v>
      </c>
      <c r="T8" s="263"/>
      <c r="U8" s="244">
        <f>IF(ISBLANK(T8),"",VLOOKUP(T8,Po_Hauteur,2))</f>
      </c>
      <c r="V8" s="263"/>
      <c r="W8" s="244">
        <f>IF(ISBLANK(V8),"",VLOOKUP(V8,Po_Perche,2))</f>
      </c>
      <c r="X8" s="263"/>
      <c r="Y8" s="244">
        <f>IF(ISBLANK(X8),"",VLOOKUP(X8,Po_Poids,2))</f>
      </c>
      <c r="Z8" s="264"/>
      <c r="AA8" s="244">
        <f>IF(ISBLANK(Z8),"",VLOOKUP(Z8,Po_Disque,2))</f>
      </c>
      <c r="AB8" s="264"/>
      <c r="AC8" s="244">
        <f>IF(ISBLANK(AB8),"",VLOOKUP(AB8,Po_Javelot,2))</f>
      </c>
      <c r="AD8" s="264"/>
      <c r="AE8" s="244">
        <f>IF(ISBLANK(AD8),"",VLOOKUP(AD8,Po_Ballonde,2))</f>
      </c>
      <c r="AF8" s="265">
        <f t="shared" si="0"/>
        <v>3</v>
      </c>
      <c r="AG8" s="244">
        <f t="shared" si="1"/>
        <v>58</v>
      </c>
      <c r="AH8" s="266">
        <v>4</v>
      </c>
      <c r="AI8" s="129"/>
      <c r="AJ8" s="275">
        <f t="shared" si="2"/>
      </c>
      <c r="AK8" s="275">
        <f t="shared" si="3"/>
      </c>
      <c r="AL8" s="275">
        <f t="shared" si="4"/>
      </c>
      <c r="AM8" s="275">
        <f t="shared" si="5"/>
      </c>
      <c r="AN8" s="275">
        <f t="shared" si="6"/>
      </c>
      <c r="AO8" s="275">
        <f t="shared" si="7"/>
      </c>
      <c r="AP8" s="275">
        <f t="shared" si="8"/>
      </c>
      <c r="AQ8" s="275">
        <f t="shared" si="9"/>
      </c>
      <c r="AR8" s="275">
        <f t="shared" si="10"/>
      </c>
      <c r="AS8" s="275">
        <f t="shared" si="11"/>
      </c>
      <c r="AT8" s="275">
        <f t="shared" si="12"/>
      </c>
      <c r="AU8" s="275">
        <f t="shared" si="13"/>
      </c>
      <c r="AV8" s="275">
        <f t="shared" si="14"/>
      </c>
      <c r="AW8" s="275">
        <f t="shared" si="15"/>
      </c>
      <c r="AX8" s="275">
        <f t="shared" si="16"/>
      </c>
      <c r="AY8" s="275">
        <f t="shared" si="17"/>
      </c>
      <c r="AZ8" s="275">
        <f t="shared" si="18"/>
        <v>58</v>
      </c>
      <c r="BA8" s="275">
        <f t="shared" si="19"/>
      </c>
      <c r="BB8" s="275">
        <f t="shared" si="20"/>
      </c>
      <c r="BC8" s="275">
        <f t="shared" si="21"/>
      </c>
      <c r="BD8" s="275">
        <f t="shared" si="22"/>
      </c>
    </row>
    <row r="9" spans="1:56" s="200" customFormat="1" ht="12.75">
      <c r="A9" s="209" t="s">
        <v>580</v>
      </c>
      <c r="B9" s="204" t="s">
        <v>581</v>
      </c>
      <c r="C9" s="221" t="s">
        <v>241</v>
      </c>
      <c r="D9" s="354">
        <v>93</v>
      </c>
      <c r="E9" s="203">
        <f>IF(ISBLANK(D9),"",VLOOKUP(D9,Po_60_m,2))</f>
        <v>17</v>
      </c>
      <c r="F9" s="259"/>
      <c r="G9" s="244">
        <f>IF(ISBLANK(F9),"",VLOOKUP(F9,Po_120_m,2))</f>
      </c>
      <c r="H9" s="260">
        <v>95</v>
      </c>
      <c r="I9" s="244">
        <f>IF(ISBLANK(H9),"",VLOOKUP(H9,Po_50_m_H.,2))</f>
        <v>21</v>
      </c>
      <c r="J9" s="261"/>
      <c r="K9" s="244">
        <f>IF(ISBLANK(J9),"",VLOOKUP(J9,Po_500_m,2))</f>
      </c>
      <c r="L9" s="262"/>
      <c r="M9" s="244">
        <f>IF(ISBLANK(L9),"",VLOOKUP(L9,Po_1000_m,2))</f>
      </c>
      <c r="N9" s="262"/>
      <c r="O9" s="244">
        <f>IF(ISBLANK(N9),"",VLOOKUP(N9,Po_1_km_marche,2))</f>
      </c>
      <c r="P9" s="263"/>
      <c r="Q9" s="244">
        <f>IF(ISBLANK(P9),"",VLOOKUP(P9,Po_Longueur,2))</f>
      </c>
      <c r="R9" s="263">
        <v>722</v>
      </c>
      <c r="S9" s="244">
        <f>IF(ISBLANK(R9),"",VLOOKUP(R9,Po_Triple_saut,2))</f>
        <v>19</v>
      </c>
      <c r="T9" s="263"/>
      <c r="U9" s="244">
        <f>IF(ISBLANK(T9),"",VLOOKUP(T9,Po_Hauteur,2))</f>
      </c>
      <c r="V9" s="263"/>
      <c r="W9" s="244">
        <f>IF(ISBLANK(V9),"",VLOOKUP(V9,Po_Perche,2))</f>
      </c>
      <c r="X9" s="263"/>
      <c r="Y9" s="244">
        <f>IF(ISBLANK(X9),"",VLOOKUP(X9,Po_Poids,2))</f>
      </c>
      <c r="Z9" s="264"/>
      <c r="AA9" s="244">
        <f>IF(ISBLANK(Z9),"",VLOOKUP(Z9,Po_Disque,2))</f>
      </c>
      <c r="AB9" s="264"/>
      <c r="AC9" s="244">
        <f>IF(ISBLANK(AB9),"",VLOOKUP(AB9,Po_Javelot,2))</f>
      </c>
      <c r="AD9" s="264"/>
      <c r="AE9" s="244">
        <f>IF(ISBLANK(AD9),"",VLOOKUP(AD9,Po_Ballonde,2))</f>
      </c>
      <c r="AF9" s="265">
        <f t="shared" si="0"/>
        <v>3</v>
      </c>
      <c r="AG9" s="244">
        <f t="shared" si="1"/>
        <v>57</v>
      </c>
      <c r="AH9" s="266">
        <v>5</v>
      </c>
      <c r="AI9" s="129"/>
      <c r="AJ9" s="275">
        <f t="shared" si="2"/>
      </c>
      <c r="AK9" s="275">
        <f t="shared" si="3"/>
      </c>
      <c r="AL9" s="275">
        <f t="shared" si="4"/>
        <v>57</v>
      </c>
      <c r="AM9" s="275">
        <f t="shared" si="5"/>
      </c>
      <c r="AN9" s="275">
        <f t="shared" si="6"/>
      </c>
      <c r="AO9" s="275">
        <f t="shared" si="7"/>
      </c>
      <c r="AP9" s="275">
        <f t="shared" si="8"/>
      </c>
      <c r="AQ9" s="275">
        <f t="shared" si="9"/>
      </c>
      <c r="AR9" s="275">
        <f t="shared" si="10"/>
      </c>
      <c r="AS9" s="275">
        <f t="shared" si="11"/>
      </c>
      <c r="AT9" s="275">
        <f t="shared" si="12"/>
      </c>
      <c r="AU9" s="275">
        <f t="shared" si="13"/>
      </c>
      <c r="AV9" s="275">
        <f t="shared" si="14"/>
      </c>
      <c r="AW9" s="275">
        <f t="shared" si="15"/>
      </c>
      <c r="AX9" s="275">
        <f t="shared" si="16"/>
      </c>
      <c r="AY9" s="275">
        <f t="shared" si="17"/>
      </c>
      <c r="AZ9" s="275">
        <f t="shared" si="18"/>
      </c>
      <c r="BA9" s="275">
        <f t="shared" si="19"/>
      </c>
      <c r="BB9" s="275">
        <f t="shared" si="20"/>
      </c>
      <c r="BC9" s="275">
        <f t="shared" si="21"/>
      </c>
      <c r="BD9" s="275">
        <f t="shared" si="22"/>
      </c>
    </row>
    <row r="10" spans="1:56" s="200" customFormat="1" ht="12.75">
      <c r="A10" s="209" t="s">
        <v>143</v>
      </c>
      <c r="B10" s="204" t="s">
        <v>75</v>
      </c>
      <c r="C10" s="220" t="s">
        <v>67</v>
      </c>
      <c r="D10" s="354">
        <v>97</v>
      </c>
      <c r="E10" s="203">
        <f>IF(ISBLANK(D10),"",VLOOKUP(D10,Po_60_m,2))</f>
        <v>15</v>
      </c>
      <c r="F10" s="259"/>
      <c r="G10" s="244">
        <f>IF(ISBLANK(F10),"",VLOOKUP(F10,Po_120_m,2))</f>
      </c>
      <c r="H10" s="260">
        <v>94</v>
      </c>
      <c r="I10" s="244">
        <f>IF(ISBLANK(H10),"",VLOOKUP(H10,Po_50_m_H.,2))</f>
        <v>21</v>
      </c>
      <c r="J10" s="261"/>
      <c r="K10" s="244">
        <f>IF(ISBLANK(J10),"",VLOOKUP(J10,Po_500_m,2))</f>
      </c>
      <c r="L10" s="262"/>
      <c r="M10" s="244">
        <f>IF(ISBLANK(L10),"",VLOOKUP(L10,Po_1000_m,2))</f>
      </c>
      <c r="N10" s="262"/>
      <c r="O10" s="244">
        <f>IF(ISBLANK(N10),"",VLOOKUP(N10,Po_1_km_marche,2))</f>
      </c>
      <c r="P10" s="263"/>
      <c r="Q10" s="244">
        <f>IF(ISBLANK(P10),"",VLOOKUP(P10,Po_Longueur,2))</f>
      </c>
      <c r="R10" s="263">
        <v>724</v>
      </c>
      <c r="S10" s="244">
        <f>IF(ISBLANK(R10),"",VLOOKUP(R10,Po_Triple_saut,2))</f>
        <v>19</v>
      </c>
      <c r="T10" s="263"/>
      <c r="U10" s="244">
        <f>IF(ISBLANK(T10),"",VLOOKUP(T10,Po_Hauteur,2))</f>
      </c>
      <c r="V10" s="263"/>
      <c r="W10" s="244">
        <f>IF(ISBLANK(V10),"",VLOOKUP(V10,Po_Perche,2))</f>
      </c>
      <c r="X10" s="263"/>
      <c r="Y10" s="244">
        <f>IF(ISBLANK(X10),"",VLOOKUP(X10,Po_Poids,2))</f>
      </c>
      <c r="Z10" s="264"/>
      <c r="AA10" s="244">
        <f>IF(ISBLANK(Z10),"",VLOOKUP(Z10,Po_Disque,2))</f>
      </c>
      <c r="AB10" s="264"/>
      <c r="AC10" s="244">
        <f>IF(ISBLANK(AB10),"",VLOOKUP(AB10,Po_Javelot,2))</f>
      </c>
      <c r="AD10" s="264"/>
      <c r="AE10" s="244">
        <f>IF(ISBLANK(AD10),"",VLOOKUP(AD10,Po_Ballonde,2))</f>
      </c>
      <c r="AF10" s="265">
        <f t="shared" si="0"/>
        <v>3</v>
      </c>
      <c r="AG10" s="244">
        <f t="shared" si="1"/>
        <v>55</v>
      </c>
      <c r="AH10" s="266">
        <v>6</v>
      </c>
      <c r="AI10" s="129"/>
      <c r="AJ10" s="275">
        <f t="shared" si="2"/>
      </c>
      <c r="AK10" s="275">
        <f t="shared" si="3"/>
      </c>
      <c r="AL10" s="275">
        <f t="shared" si="4"/>
      </c>
      <c r="AM10" s="275">
        <f t="shared" si="5"/>
      </c>
      <c r="AN10" s="275">
        <f t="shared" si="6"/>
      </c>
      <c r="AO10" s="275">
        <f t="shared" si="7"/>
      </c>
      <c r="AP10" s="275">
        <f t="shared" si="8"/>
      </c>
      <c r="AQ10" s="275">
        <f t="shared" si="9"/>
      </c>
      <c r="AR10" s="275">
        <f t="shared" si="10"/>
      </c>
      <c r="AS10" s="275">
        <f t="shared" si="11"/>
        <v>55</v>
      </c>
      <c r="AT10" s="275">
        <f t="shared" si="12"/>
      </c>
      <c r="AU10" s="275">
        <f t="shared" si="13"/>
      </c>
      <c r="AV10" s="275">
        <f t="shared" si="14"/>
      </c>
      <c r="AW10" s="275">
        <f t="shared" si="15"/>
      </c>
      <c r="AX10" s="275">
        <f t="shared" si="16"/>
      </c>
      <c r="AY10" s="275">
        <f t="shared" si="17"/>
      </c>
      <c r="AZ10" s="275">
        <f t="shared" si="18"/>
      </c>
      <c r="BA10" s="275">
        <f t="shared" si="19"/>
      </c>
      <c r="BB10" s="275">
        <f t="shared" si="20"/>
      </c>
      <c r="BC10" s="275">
        <f t="shared" si="21"/>
      </c>
      <c r="BD10" s="275">
        <f t="shared" si="22"/>
      </c>
    </row>
    <row r="11" spans="1:56" s="200" customFormat="1" ht="12.75">
      <c r="A11" s="207" t="s">
        <v>301</v>
      </c>
      <c r="B11" s="208" t="s">
        <v>104</v>
      </c>
      <c r="C11" s="220" t="s">
        <v>69</v>
      </c>
      <c r="D11" s="354">
        <v>96</v>
      </c>
      <c r="E11" s="203">
        <f>IF(ISBLANK(D11),"",VLOOKUP(D11,Po_60_m,2))</f>
        <v>16</v>
      </c>
      <c r="F11" s="259"/>
      <c r="G11" s="244">
        <f>IF(ISBLANK(F11),"",VLOOKUP(F11,Po_120_m,2))</f>
      </c>
      <c r="H11" s="260"/>
      <c r="I11" s="244">
        <f>IF(ISBLANK(H11),"",VLOOKUP(H11,Po_50_m_H.,2))</f>
      </c>
      <c r="J11" s="261"/>
      <c r="K11" s="244">
        <f>IF(ISBLANK(J11),"",VLOOKUP(J11,Po_500_m,2))</f>
      </c>
      <c r="L11" s="262"/>
      <c r="M11" s="244">
        <f>IF(ISBLANK(L11),"",VLOOKUP(L11,Po_1000_m,2))</f>
      </c>
      <c r="N11" s="262">
        <v>6260</v>
      </c>
      <c r="O11" s="244">
        <f>IF(ISBLANK(N11),"",VLOOKUP(N11,Po_1_km_marche,2))</f>
        <v>18</v>
      </c>
      <c r="P11" s="263"/>
      <c r="Q11" s="244">
        <f>IF(ISBLANK(P11),"",VLOOKUP(P11,Po_Longueur,2))</f>
      </c>
      <c r="R11" s="263">
        <v>701</v>
      </c>
      <c r="S11" s="244">
        <f>IF(ISBLANK(R11),"",VLOOKUP(R11,Po_Triple_saut,2))</f>
        <v>19</v>
      </c>
      <c r="T11" s="263"/>
      <c r="U11" s="244">
        <f>IF(ISBLANK(T11),"",VLOOKUP(T11,Po_Hauteur,2))</f>
      </c>
      <c r="V11" s="263"/>
      <c r="W11" s="244">
        <f>IF(ISBLANK(V11),"",VLOOKUP(V11,Po_Perche,2))</f>
      </c>
      <c r="X11" s="263"/>
      <c r="Y11" s="244">
        <f>IF(ISBLANK(X11),"",VLOOKUP(X11,Po_Poids,2))</f>
      </c>
      <c r="Z11" s="264"/>
      <c r="AA11" s="244">
        <f>IF(ISBLANK(Z11),"",VLOOKUP(Z11,Po_Disque,2))</f>
      </c>
      <c r="AB11" s="264"/>
      <c r="AC11" s="244">
        <f>IF(ISBLANK(AB11),"",VLOOKUP(AB11,Po_Javelot,2))</f>
      </c>
      <c r="AD11" s="264"/>
      <c r="AE11" s="244">
        <f>IF(ISBLANK(AD11),"",VLOOKUP(AD11,Po_Ballonde,2))</f>
      </c>
      <c r="AF11" s="265">
        <f t="shared" si="0"/>
        <v>3</v>
      </c>
      <c r="AG11" s="244">
        <f t="shared" si="1"/>
        <v>53</v>
      </c>
      <c r="AH11" s="266">
        <v>7</v>
      </c>
      <c r="AI11" s="129"/>
      <c r="AJ11" s="275">
        <f t="shared" si="2"/>
      </c>
      <c r="AK11" s="275">
        <f t="shared" si="3"/>
      </c>
      <c r="AL11" s="275">
        <f t="shared" si="4"/>
      </c>
      <c r="AM11" s="275">
        <f t="shared" si="5"/>
        <v>53</v>
      </c>
      <c r="AN11" s="275">
        <f t="shared" si="6"/>
      </c>
      <c r="AO11" s="275">
        <f t="shared" si="7"/>
      </c>
      <c r="AP11" s="275">
        <f t="shared" si="8"/>
      </c>
      <c r="AQ11" s="275">
        <f t="shared" si="9"/>
      </c>
      <c r="AR11" s="275">
        <f t="shared" si="10"/>
      </c>
      <c r="AS11" s="275">
        <f t="shared" si="11"/>
      </c>
      <c r="AT11" s="275">
        <f t="shared" si="12"/>
      </c>
      <c r="AU11" s="275">
        <f t="shared" si="13"/>
      </c>
      <c r="AV11" s="275">
        <f t="shared" si="14"/>
      </c>
      <c r="AW11" s="275">
        <f t="shared" si="15"/>
      </c>
      <c r="AX11" s="275">
        <f t="shared" si="16"/>
      </c>
      <c r="AY11" s="275">
        <f t="shared" si="17"/>
      </c>
      <c r="AZ11" s="275">
        <f t="shared" si="18"/>
      </c>
      <c r="BA11" s="275">
        <f t="shared" si="19"/>
      </c>
      <c r="BB11" s="275">
        <f t="shared" si="20"/>
      </c>
      <c r="BC11" s="275">
        <f t="shared" si="21"/>
      </c>
      <c r="BD11" s="275">
        <f t="shared" si="22"/>
      </c>
    </row>
    <row r="12" spans="1:56" s="200" customFormat="1" ht="12.75">
      <c r="A12" s="209" t="s">
        <v>93</v>
      </c>
      <c r="B12" s="204" t="s">
        <v>97</v>
      </c>
      <c r="C12" s="221" t="s">
        <v>70</v>
      </c>
      <c r="D12" s="354">
        <v>101</v>
      </c>
      <c r="E12" s="203">
        <f>IF(ISBLANK(D12),"",VLOOKUP(D12,Po_60_m,2))</f>
        <v>13</v>
      </c>
      <c r="F12" s="259"/>
      <c r="G12" s="244">
        <f>IF(ISBLANK(F12),"",VLOOKUP(F12,Po_120_m,2))</f>
      </c>
      <c r="H12" s="260">
        <v>99</v>
      </c>
      <c r="I12" s="244">
        <f>IF(ISBLANK(H12),"",VLOOKUP(H12,Po_50_m_H.,2))</f>
        <v>19</v>
      </c>
      <c r="J12" s="261"/>
      <c r="K12" s="244">
        <f>IF(ISBLANK(J12),"",VLOOKUP(J12,Po_500_m,2))</f>
      </c>
      <c r="L12" s="262"/>
      <c r="M12" s="244">
        <f>IF(ISBLANK(L12),"",VLOOKUP(L12,Po_1000_m,2))</f>
      </c>
      <c r="N12" s="262"/>
      <c r="O12" s="244">
        <f>IF(ISBLANK(N12),"",VLOOKUP(N12,Po_1_km_marche,2))</f>
      </c>
      <c r="P12" s="263"/>
      <c r="Q12" s="244">
        <f>IF(ISBLANK(P12),"",VLOOKUP(P12,Po_Longueur,2))</f>
      </c>
      <c r="R12" s="263">
        <v>760</v>
      </c>
      <c r="S12" s="244">
        <f>IF(ISBLANK(R12),"",VLOOKUP(R12,Po_Triple_saut,2))</f>
        <v>21</v>
      </c>
      <c r="T12" s="263"/>
      <c r="U12" s="244">
        <f>IF(ISBLANK(T12),"",VLOOKUP(T12,Po_Hauteur,2))</f>
      </c>
      <c r="V12" s="263"/>
      <c r="W12" s="244">
        <f>IF(ISBLANK(V12),"",VLOOKUP(V12,Po_Perche,2))</f>
      </c>
      <c r="X12" s="263"/>
      <c r="Y12" s="244">
        <f>IF(ISBLANK(X12),"",VLOOKUP(X12,Po_Poids,2))</f>
      </c>
      <c r="Z12" s="264"/>
      <c r="AA12" s="244">
        <f>IF(ISBLANK(Z12),"",VLOOKUP(Z12,Po_Disque,2))</f>
      </c>
      <c r="AB12" s="264"/>
      <c r="AC12" s="244">
        <f>IF(ISBLANK(AB12),"",VLOOKUP(AB12,Po_Javelot,2))</f>
      </c>
      <c r="AD12" s="264"/>
      <c r="AE12" s="244">
        <f>IF(ISBLANK(AD12),"",VLOOKUP(AD12,Po_Ballonde,2))</f>
      </c>
      <c r="AF12" s="265">
        <f t="shared" si="0"/>
        <v>3</v>
      </c>
      <c r="AG12" s="244">
        <f t="shared" si="1"/>
        <v>53</v>
      </c>
      <c r="AH12" s="266">
        <v>8</v>
      </c>
      <c r="AI12" s="129"/>
      <c r="AJ12" s="275">
        <f t="shared" si="2"/>
      </c>
      <c r="AK12" s="275">
        <f t="shared" si="3"/>
      </c>
      <c r="AL12" s="275">
        <f t="shared" si="4"/>
      </c>
      <c r="AM12" s="275">
        <f t="shared" si="5"/>
      </c>
      <c r="AN12" s="275">
        <f t="shared" si="6"/>
      </c>
      <c r="AO12" s="275">
        <f t="shared" si="7"/>
      </c>
      <c r="AP12" s="275">
        <f t="shared" si="8"/>
      </c>
      <c r="AQ12" s="275">
        <f t="shared" si="9"/>
      </c>
      <c r="AR12" s="275">
        <f t="shared" si="10"/>
      </c>
      <c r="AS12" s="275">
        <f t="shared" si="11"/>
      </c>
      <c r="AT12" s="275">
        <f t="shared" si="12"/>
        <v>53</v>
      </c>
      <c r="AU12" s="275">
        <f t="shared" si="13"/>
      </c>
      <c r="AV12" s="275">
        <f t="shared" si="14"/>
      </c>
      <c r="AW12" s="275">
        <f t="shared" si="15"/>
      </c>
      <c r="AX12" s="275">
        <f t="shared" si="16"/>
      </c>
      <c r="AY12" s="275">
        <f t="shared" si="17"/>
      </c>
      <c r="AZ12" s="275">
        <f t="shared" si="18"/>
      </c>
      <c r="BA12" s="275">
        <f t="shared" si="19"/>
      </c>
      <c r="BB12" s="275">
        <f t="shared" si="20"/>
      </c>
      <c r="BC12" s="275">
        <f t="shared" si="21"/>
      </c>
      <c r="BD12" s="275">
        <f t="shared" si="22"/>
      </c>
    </row>
    <row r="13" spans="1:56" s="200" customFormat="1" ht="12.75">
      <c r="A13" s="209" t="s">
        <v>469</v>
      </c>
      <c r="B13" s="204" t="s">
        <v>146</v>
      </c>
      <c r="C13" s="220" t="s">
        <v>54</v>
      </c>
      <c r="D13" s="354">
        <v>92</v>
      </c>
      <c r="E13" s="203">
        <f>IF(ISBLANK(D13),"",VLOOKUP(D13,Po_60_m,2))</f>
        <v>18</v>
      </c>
      <c r="F13" s="259"/>
      <c r="G13" s="244">
        <f>IF(ISBLANK(F13),"",VLOOKUP(F13,Po_120_m,2))</f>
      </c>
      <c r="H13" s="260"/>
      <c r="I13" s="244">
        <f>IF(ISBLANK(H13),"",VLOOKUP(H13,Po_50_m_H.,2))</f>
      </c>
      <c r="J13" s="261"/>
      <c r="K13" s="244">
        <f>IF(ISBLANK(J13),"",VLOOKUP(J13,Po_500_m,2))</f>
      </c>
      <c r="L13" s="262"/>
      <c r="M13" s="244">
        <f>IF(ISBLANK(L13),"",VLOOKUP(L13,Po_1000_m,2))</f>
      </c>
      <c r="N13" s="262">
        <v>6080</v>
      </c>
      <c r="O13" s="244">
        <f>IF(ISBLANK(N13),"",VLOOKUP(N13,Po_1_km_marche,2))</f>
        <v>20</v>
      </c>
      <c r="P13" s="263"/>
      <c r="Q13" s="244">
        <f>IF(ISBLANK(P13),"",VLOOKUP(P13,Po_Longueur,2))</f>
      </c>
      <c r="R13" s="263"/>
      <c r="S13" s="244">
        <f>IF(ISBLANK(R13),"",VLOOKUP(R13,Po_Triple_saut,2))</f>
      </c>
      <c r="T13" s="263">
        <v>100</v>
      </c>
      <c r="U13" s="244">
        <f>IF(ISBLANK(T13),"",VLOOKUP(T13,Po_Hauteur,2))</f>
        <v>14</v>
      </c>
      <c r="V13" s="263"/>
      <c r="W13" s="244">
        <f>IF(ISBLANK(V13),"",VLOOKUP(V13,Po_Perche,2))</f>
      </c>
      <c r="X13" s="263"/>
      <c r="Y13" s="244">
        <f>IF(ISBLANK(X13),"",VLOOKUP(X13,Po_Poids,2))</f>
      </c>
      <c r="Z13" s="264"/>
      <c r="AA13" s="244">
        <f>IF(ISBLANK(Z13),"",VLOOKUP(Z13,Po_Disque,2))</f>
      </c>
      <c r="AB13" s="264"/>
      <c r="AC13" s="244">
        <f>IF(ISBLANK(AB13),"",VLOOKUP(AB13,Po_Javelot,2))</f>
      </c>
      <c r="AD13" s="264"/>
      <c r="AE13" s="244">
        <f>IF(ISBLANK(AD13),"",VLOOKUP(AD13,Po_Ballonde,2))</f>
      </c>
      <c r="AF13" s="265">
        <f t="shared" si="0"/>
        <v>3</v>
      </c>
      <c r="AG13" s="244">
        <f t="shared" si="1"/>
        <v>52</v>
      </c>
      <c r="AH13" s="266">
        <v>9</v>
      </c>
      <c r="AI13" s="129"/>
      <c r="AJ13" s="275">
        <f t="shared" si="2"/>
      </c>
      <c r="AK13" s="275">
        <f t="shared" si="3"/>
      </c>
      <c r="AL13" s="275">
        <f t="shared" si="4"/>
      </c>
      <c r="AM13" s="275">
        <f t="shared" si="5"/>
      </c>
      <c r="AN13" s="275">
        <f t="shared" si="6"/>
      </c>
      <c r="AO13" s="275">
        <f t="shared" si="7"/>
      </c>
      <c r="AP13" s="275">
        <f t="shared" si="8"/>
      </c>
      <c r="AQ13" s="275">
        <f t="shared" si="9"/>
      </c>
      <c r="AR13" s="275">
        <f t="shared" si="10"/>
      </c>
      <c r="AS13" s="275">
        <f t="shared" si="11"/>
      </c>
      <c r="AT13" s="275">
        <f t="shared" si="12"/>
      </c>
      <c r="AU13" s="275">
        <f t="shared" si="13"/>
      </c>
      <c r="AV13" s="275">
        <f t="shared" si="14"/>
        <v>52</v>
      </c>
      <c r="AW13" s="275">
        <f t="shared" si="15"/>
      </c>
      <c r="AX13" s="275">
        <f t="shared" si="16"/>
      </c>
      <c r="AY13" s="275">
        <f t="shared" si="17"/>
      </c>
      <c r="AZ13" s="275">
        <f t="shared" si="18"/>
      </c>
      <c r="BA13" s="275">
        <f t="shared" si="19"/>
      </c>
      <c r="BB13" s="275">
        <f t="shared" si="20"/>
      </c>
      <c r="BC13" s="275">
        <f t="shared" si="21"/>
      </c>
      <c r="BD13" s="275">
        <f t="shared" si="22"/>
      </c>
    </row>
    <row r="14" spans="1:56" s="200" customFormat="1" ht="12.75">
      <c r="A14" s="213" t="s">
        <v>214</v>
      </c>
      <c r="B14" s="214" t="s">
        <v>114</v>
      </c>
      <c r="C14" s="427" t="s">
        <v>42</v>
      </c>
      <c r="D14" s="354"/>
      <c r="E14" s="203">
        <f>IF(ISBLANK(D14),"",VLOOKUP(D14,Po_60_m,2))</f>
      </c>
      <c r="F14" s="259"/>
      <c r="G14" s="244">
        <f>IF(ISBLANK(F14),"",VLOOKUP(F14,Po_120_m,2))</f>
      </c>
      <c r="H14" s="260">
        <v>98</v>
      </c>
      <c r="I14" s="244">
        <f>IF(ISBLANK(H14),"",VLOOKUP(H14,Po_50_m_H.,2))</f>
        <v>20</v>
      </c>
      <c r="J14" s="261"/>
      <c r="K14" s="244">
        <f>IF(ISBLANK(J14),"",VLOOKUP(J14,Po_500_m,2))</f>
      </c>
      <c r="L14" s="262"/>
      <c r="M14" s="244">
        <f>IF(ISBLANK(L14),"",VLOOKUP(L14,Po_1000_m,2))</f>
      </c>
      <c r="N14" s="262"/>
      <c r="O14" s="244">
        <f>IF(ISBLANK(N14),"",VLOOKUP(N14,Po_1_km_marche,2))</f>
      </c>
      <c r="P14" s="263"/>
      <c r="Q14" s="244">
        <f>IF(ISBLANK(P14),"",VLOOKUP(P14,Po_Longueur,2))</f>
      </c>
      <c r="R14" s="263">
        <v>724</v>
      </c>
      <c r="S14" s="244">
        <f>IF(ISBLANK(R14),"",VLOOKUP(R14,Po_Triple_saut,2))</f>
        <v>19</v>
      </c>
      <c r="T14" s="263"/>
      <c r="U14" s="244">
        <f>IF(ISBLANK(T14),"",VLOOKUP(T14,Po_Hauteur,2))</f>
      </c>
      <c r="V14" s="263">
        <v>140</v>
      </c>
      <c r="W14" s="244">
        <f>IF(ISBLANK(V14),"",VLOOKUP(V14,Po_Perche,2))</f>
        <v>13</v>
      </c>
      <c r="X14" s="263"/>
      <c r="Y14" s="244">
        <f>IF(ISBLANK(X14),"",VLOOKUP(X14,Po_Poids,2))</f>
      </c>
      <c r="Z14" s="264"/>
      <c r="AA14" s="244">
        <f>IF(ISBLANK(Z14),"",VLOOKUP(Z14,Po_Disque,2))</f>
      </c>
      <c r="AB14" s="264"/>
      <c r="AC14" s="244">
        <f>IF(ISBLANK(AB14),"",VLOOKUP(AB14,Po_Javelot,2))</f>
      </c>
      <c r="AD14" s="264"/>
      <c r="AE14" s="244">
        <f>IF(ISBLANK(AD14),"",VLOOKUP(AD14,Po_Ballonde,2))</f>
      </c>
      <c r="AF14" s="265">
        <f t="shared" si="0"/>
        <v>3</v>
      </c>
      <c r="AG14" s="244">
        <f t="shared" si="1"/>
        <v>52</v>
      </c>
      <c r="AH14" s="266">
        <v>10</v>
      </c>
      <c r="AI14" s="129"/>
      <c r="AJ14" s="275">
        <f t="shared" si="2"/>
      </c>
      <c r="AK14" s="275">
        <f t="shared" si="3"/>
      </c>
      <c r="AL14" s="275">
        <f t="shared" si="4"/>
      </c>
      <c r="AM14" s="275">
        <f t="shared" si="5"/>
      </c>
      <c r="AN14" s="275">
        <f t="shared" si="6"/>
      </c>
      <c r="AO14" s="275">
        <f t="shared" si="7"/>
      </c>
      <c r="AP14" s="275">
        <f t="shared" si="8"/>
      </c>
      <c r="AQ14" s="275">
        <f t="shared" si="9"/>
      </c>
      <c r="AR14" s="275">
        <f t="shared" si="10"/>
      </c>
      <c r="AS14" s="275">
        <f t="shared" si="11"/>
      </c>
      <c r="AT14" s="275">
        <f t="shared" si="12"/>
      </c>
      <c r="AU14" s="275">
        <f t="shared" si="13"/>
      </c>
      <c r="AV14" s="275">
        <f t="shared" si="14"/>
      </c>
      <c r="AW14" s="275">
        <f t="shared" si="15"/>
      </c>
      <c r="AX14" s="275">
        <f t="shared" si="16"/>
      </c>
      <c r="AY14" s="275">
        <f t="shared" si="17"/>
      </c>
      <c r="AZ14" s="275">
        <f t="shared" si="18"/>
        <v>52</v>
      </c>
      <c r="BA14" s="275">
        <f t="shared" si="19"/>
      </c>
      <c r="BB14" s="275">
        <f t="shared" si="20"/>
      </c>
      <c r="BC14" s="275">
        <f t="shared" si="21"/>
      </c>
      <c r="BD14" s="275">
        <f t="shared" si="22"/>
      </c>
    </row>
    <row r="15" spans="1:56" s="200" customFormat="1" ht="12.75">
      <c r="A15" s="209" t="s">
        <v>136</v>
      </c>
      <c r="B15" s="204" t="s">
        <v>200</v>
      </c>
      <c r="C15" s="220" t="s">
        <v>67</v>
      </c>
      <c r="D15" s="354"/>
      <c r="E15" s="203">
        <f>IF(ISBLANK(D15),"",VLOOKUP(D15,Po_60_m,2))</f>
      </c>
      <c r="F15" s="259"/>
      <c r="G15" s="244">
        <f>IF(ISBLANK(F15),"",VLOOKUP(F15,Po_120_m,2))</f>
      </c>
      <c r="H15" s="260">
        <v>107</v>
      </c>
      <c r="I15" s="244">
        <f>IF(ISBLANK(H15),"",VLOOKUP(H15,Po_50_m_H.,2))</f>
        <v>17</v>
      </c>
      <c r="J15" s="261"/>
      <c r="K15" s="244">
        <f>IF(ISBLANK(J15),"",VLOOKUP(J15,Po_500_m,2))</f>
      </c>
      <c r="L15" s="262"/>
      <c r="M15" s="244">
        <f>IF(ISBLANK(L15),"",VLOOKUP(L15,Po_1000_m,2))</f>
      </c>
      <c r="N15" s="262">
        <v>6180</v>
      </c>
      <c r="O15" s="244">
        <f>IF(ISBLANK(N15),"",VLOOKUP(N15,Po_1_km_marche,2))</f>
        <v>19</v>
      </c>
      <c r="P15" s="263"/>
      <c r="Q15" s="244">
        <f>IF(ISBLANK(P15),"",VLOOKUP(P15,Po_Longueur,2))</f>
      </c>
      <c r="R15" s="263">
        <v>600</v>
      </c>
      <c r="S15" s="244">
        <f>IF(ISBLANK(R15),"",VLOOKUP(R15,Po_Triple_saut,2))</f>
        <v>14</v>
      </c>
      <c r="T15" s="263"/>
      <c r="U15" s="244">
        <f>IF(ISBLANK(T15),"",VLOOKUP(T15,Po_Hauteur,2))</f>
      </c>
      <c r="V15" s="263"/>
      <c r="W15" s="244">
        <f>IF(ISBLANK(V15),"",VLOOKUP(V15,Po_Perche,2))</f>
      </c>
      <c r="X15" s="263"/>
      <c r="Y15" s="244">
        <f>IF(ISBLANK(X15),"",VLOOKUP(X15,Po_Poids,2))</f>
      </c>
      <c r="Z15" s="264"/>
      <c r="AA15" s="244">
        <f>IF(ISBLANK(Z15),"",VLOOKUP(Z15,Po_Disque,2))</f>
      </c>
      <c r="AB15" s="264"/>
      <c r="AC15" s="244">
        <f>IF(ISBLANK(AB15),"",VLOOKUP(AB15,Po_Javelot,2))</f>
      </c>
      <c r="AD15" s="264"/>
      <c r="AE15" s="244">
        <f>IF(ISBLANK(AD15),"",VLOOKUP(AD15,Po_Ballonde,2))</f>
      </c>
      <c r="AF15" s="265">
        <f t="shared" si="0"/>
        <v>3</v>
      </c>
      <c r="AG15" s="244">
        <f t="shared" si="1"/>
        <v>50</v>
      </c>
      <c r="AH15" s="266">
        <v>11</v>
      </c>
      <c r="AI15" s="129"/>
      <c r="AJ15" s="275">
        <f t="shared" si="2"/>
      </c>
      <c r="AK15" s="275">
        <f t="shared" si="3"/>
      </c>
      <c r="AL15" s="275">
        <f t="shared" si="4"/>
      </c>
      <c r="AM15" s="275">
        <f t="shared" si="5"/>
      </c>
      <c r="AN15" s="275">
        <f t="shared" si="6"/>
      </c>
      <c r="AO15" s="275">
        <f t="shared" si="7"/>
      </c>
      <c r="AP15" s="275">
        <f t="shared" si="8"/>
      </c>
      <c r="AQ15" s="275">
        <f t="shared" si="9"/>
      </c>
      <c r="AR15" s="275">
        <f t="shared" si="10"/>
      </c>
      <c r="AS15" s="275">
        <f t="shared" si="11"/>
        <v>50</v>
      </c>
      <c r="AT15" s="275">
        <f t="shared" si="12"/>
      </c>
      <c r="AU15" s="275">
        <f t="shared" si="13"/>
      </c>
      <c r="AV15" s="275">
        <f t="shared" si="14"/>
      </c>
      <c r="AW15" s="275">
        <f t="shared" si="15"/>
      </c>
      <c r="AX15" s="275">
        <f t="shared" si="16"/>
      </c>
      <c r="AY15" s="275">
        <f t="shared" si="17"/>
      </c>
      <c r="AZ15" s="275">
        <f t="shared" si="18"/>
      </c>
      <c r="BA15" s="275">
        <f t="shared" si="19"/>
      </c>
      <c r="BB15" s="275">
        <f t="shared" si="20"/>
      </c>
      <c r="BC15" s="275">
        <f t="shared" si="21"/>
      </c>
      <c r="BD15" s="275">
        <f t="shared" si="22"/>
      </c>
    </row>
    <row r="16" spans="1:56" s="200" customFormat="1" ht="12.75">
      <c r="A16" s="207" t="s">
        <v>307</v>
      </c>
      <c r="B16" s="208" t="s">
        <v>104</v>
      </c>
      <c r="C16" s="220" t="s">
        <v>41</v>
      </c>
      <c r="D16" s="354">
        <v>97</v>
      </c>
      <c r="E16" s="203">
        <f>IF(ISBLANK(D16),"",VLOOKUP(D16,Po_60_m,2))</f>
        <v>15</v>
      </c>
      <c r="F16" s="259"/>
      <c r="G16" s="244">
        <f>IF(ISBLANK(F16),"",VLOOKUP(F16,Po_120_m,2))</f>
      </c>
      <c r="H16" s="260"/>
      <c r="I16" s="244">
        <f>IF(ISBLANK(H16),"",VLOOKUP(H16,Po_50_m_H.,2))</f>
      </c>
      <c r="J16" s="261"/>
      <c r="K16" s="244">
        <f>IF(ISBLANK(J16),"",VLOOKUP(J16,Po_500_m,2))</f>
      </c>
      <c r="L16" s="262"/>
      <c r="M16" s="244">
        <f>IF(ISBLANK(L16),"",VLOOKUP(L16,Po_1000_m,2))</f>
      </c>
      <c r="N16" s="262"/>
      <c r="O16" s="244">
        <f>IF(ISBLANK(N16),"",VLOOKUP(N16,Po_1_km_marche,2))</f>
      </c>
      <c r="P16" s="263"/>
      <c r="Q16" s="244">
        <f>IF(ISBLANK(P16),"",VLOOKUP(P16,Po_Longueur,2))</f>
      </c>
      <c r="R16" s="263">
        <v>722</v>
      </c>
      <c r="S16" s="244">
        <f>IF(ISBLANK(R16),"",VLOOKUP(R16,Po_Triple_saut,2))</f>
        <v>19</v>
      </c>
      <c r="T16" s="263">
        <v>105</v>
      </c>
      <c r="U16" s="244">
        <f>IF(ISBLANK(T16),"",VLOOKUP(T16,Po_Hauteur,2))</f>
        <v>16</v>
      </c>
      <c r="V16" s="263"/>
      <c r="W16" s="244">
        <f>IF(ISBLANK(V16),"",VLOOKUP(V16,Po_Perche,2))</f>
      </c>
      <c r="X16" s="263"/>
      <c r="Y16" s="244">
        <f>IF(ISBLANK(X16),"",VLOOKUP(X16,Po_Poids,2))</f>
      </c>
      <c r="Z16" s="264"/>
      <c r="AA16" s="244">
        <f>IF(ISBLANK(Z16),"",VLOOKUP(Z16,Po_Disque,2))</f>
      </c>
      <c r="AB16" s="264"/>
      <c r="AC16" s="244">
        <f>IF(ISBLANK(AB16),"",VLOOKUP(AB16,Po_Javelot,2))</f>
      </c>
      <c r="AD16" s="264"/>
      <c r="AE16" s="244">
        <f>IF(ISBLANK(AD16),"",VLOOKUP(AD16,Po_Ballonde,2))</f>
      </c>
      <c r="AF16" s="265">
        <f t="shared" si="0"/>
        <v>3</v>
      </c>
      <c r="AG16" s="244">
        <f t="shared" si="1"/>
        <v>50</v>
      </c>
      <c r="AH16" s="266">
        <v>12</v>
      </c>
      <c r="AI16" s="129"/>
      <c r="AJ16" s="275">
        <f t="shared" si="2"/>
      </c>
      <c r="AK16" s="275">
        <f t="shared" si="3"/>
      </c>
      <c r="AL16" s="275">
        <f t="shared" si="4"/>
      </c>
      <c r="AM16" s="275">
        <f t="shared" si="5"/>
      </c>
      <c r="AN16" s="275">
        <f t="shared" si="6"/>
      </c>
      <c r="AO16" s="275">
        <f t="shared" si="7"/>
      </c>
      <c r="AP16" s="275">
        <f t="shared" si="8"/>
      </c>
      <c r="AQ16" s="275">
        <f t="shared" si="9"/>
      </c>
      <c r="AR16" s="275">
        <f t="shared" si="10"/>
      </c>
      <c r="AS16" s="275">
        <f t="shared" si="11"/>
      </c>
      <c r="AT16" s="275">
        <f t="shared" si="12"/>
      </c>
      <c r="AU16" s="275">
        <f t="shared" si="13"/>
      </c>
      <c r="AV16" s="275">
        <f t="shared" si="14"/>
      </c>
      <c r="AW16" s="275">
        <f t="shared" si="15"/>
        <v>50</v>
      </c>
      <c r="AX16" s="275">
        <f t="shared" si="16"/>
      </c>
      <c r="AY16" s="275">
        <f t="shared" si="17"/>
      </c>
      <c r="AZ16" s="275">
        <f t="shared" si="18"/>
      </c>
      <c r="BA16" s="275">
        <f t="shared" si="19"/>
      </c>
      <c r="BB16" s="275">
        <f t="shared" si="20"/>
      </c>
      <c r="BC16" s="275">
        <f t="shared" si="21"/>
      </c>
      <c r="BD16" s="275">
        <f t="shared" si="22"/>
      </c>
    </row>
    <row r="17" spans="1:56" s="200" customFormat="1" ht="12.75">
      <c r="A17" s="209" t="s">
        <v>575</v>
      </c>
      <c r="B17" s="204" t="s">
        <v>176</v>
      </c>
      <c r="C17" s="221" t="s">
        <v>241</v>
      </c>
      <c r="D17" s="354">
        <v>99</v>
      </c>
      <c r="E17" s="203">
        <f>IF(ISBLANK(D17),"",VLOOKUP(D17,Po_60_m,2))</f>
        <v>14</v>
      </c>
      <c r="F17" s="259"/>
      <c r="G17" s="244">
        <f>IF(ISBLANK(F17),"",VLOOKUP(F17,Po_120_m,2))</f>
      </c>
      <c r="H17" s="260">
        <v>99</v>
      </c>
      <c r="I17" s="244">
        <f>IF(ISBLANK(H17),"",VLOOKUP(H17,Po_50_m_H.,2))</f>
        <v>19</v>
      </c>
      <c r="J17" s="261"/>
      <c r="K17" s="244">
        <f>IF(ISBLANK(J17),"",VLOOKUP(J17,Po_500_m,2))</f>
      </c>
      <c r="L17" s="262"/>
      <c r="M17" s="244">
        <f>IF(ISBLANK(L17),"",VLOOKUP(L17,Po_1000_m,2))</f>
      </c>
      <c r="N17" s="262"/>
      <c r="O17" s="244">
        <f>IF(ISBLANK(N17),"",VLOOKUP(N17,Po_1_km_marche,2))</f>
      </c>
      <c r="P17" s="263"/>
      <c r="Q17" s="244">
        <f>IF(ISBLANK(P17),"",VLOOKUP(P17,Po_Longueur,2))</f>
      </c>
      <c r="R17" s="263"/>
      <c r="S17" s="244">
        <f>IF(ISBLANK(R17),"",VLOOKUP(R17,Po_Triple_saut,2))</f>
      </c>
      <c r="T17" s="263"/>
      <c r="U17" s="244">
        <f>IF(ISBLANK(T17),"",VLOOKUP(T17,Po_Hauteur,2))</f>
      </c>
      <c r="V17" s="263"/>
      <c r="W17" s="244">
        <f>IF(ISBLANK(V17),"",VLOOKUP(V17,Po_Perche,2))</f>
      </c>
      <c r="X17" s="263">
        <v>581</v>
      </c>
      <c r="Y17" s="244">
        <f>IF(ISBLANK(X17),"",VLOOKUP(X17,Po_Poids,2))</f>
        <v>16</v>
      </c>
      <c r="Z17" s="264"/>
      <c r="AA17" s="244">
        <f>IF(ISBLANK(Z17),"",VLOOKUP(Z17,Po_Disque,2))</f>
      </c>
      <c r="AB17" s="264"/>
      <c r="AC17" s="244">
        <f>IF(ISBLANK(AB17),"",VLOOKUP(AB17,Po_Javelot,2))</f>
      </c>
      <c r="AD17" s="264"/>
      <c r="AE17" s="244">
        <f>IF(ISBLANK(AD17),"",VLOOKUP(AD17,Po_Ballonde,2))</f>
      </c>
      <c r="AF17" s="265">
        <f t="shared" si="0"/>
        <v>3</v>
      </c>
      <c r="AG17" s="244">
        <f t="shared" si="1"/>
        <v>49</v>
      </c>
      <c r="AH17" s="266">
        <v>13</v>
      </c>
      <c r="AI17" s="129"/>
      <c r="AJ17" s="275">
        <f t="shared" si="2"/>
      </c>
      <c r="AK17" s="275">
        <f t="shared" si="3"/>
      </c>
      <c r="AL17" s="275">
        <f t="shared" si="4"/>
        <v>49</v>
      </c>
      <c r="AM17" s="275">
        <f t="shared" si="5"/>
      </c>
      <c r="AN17" s="275">
        <f t="shared" si="6"/>
      </c>
      <c r="AO17" s="275">
        <f t="shared" si="7"/>
      </c>
      <c r="AP17" s="275">
        <f t="shared" si="8"/>
      </c>
      <c r="AQ17" s="275">
        <f t="shared" si="9"/>
      </c>
      <c r="AR17" s="275">
        <f t="shared" si="10"/>
      </c>
      <c r="AS17" s="275">
        <f t="shared" si="11"/>
      </c>
      <c r="AT17" s="275">
        <f t="shared" si="12"/>
      </c>
      <c r="AU17" s="275">
        <f t="shared" si="13"/>
      </c>
      <c r="AV17" s="275">
        <f t="shared" si="14"/>
      </c>
      <c r="AW17" s="275">
        <f t="shared" si="15"/>
      </c>
      <c r="AX17" s="275">
        <f t="shared" si="16"/>
      </c>
      <c r="AY17" s="275">
        <f t="shared" si="17"/>
      </c>
      <c r="AZ17" s="275">
        <f t="shared" si="18"/>
      </c>
      <c r="BA17" s="275">
        <f t="shared" si="19"/>
      </c>
      <c r="BB17" s="275">
        <f t="shared" si="20"/>
      </c>
      <c r="BC17" s="275">
        <f t="shared" si="21"/>
      </c>
      <c r="BD17" s="275">
        <f t="shared" si="22"/>
      </c>
    </row>
    <row r="18" spans="1:56" s="200" customFormat="1" ht="12.75">
      <c r="A18" s="209" t="s">
        <v>308</v>
      </c>
      <c r="B18" s="204" t="s">
        <v>309</v>
      </c>
      <c r="C18" s="220" t="s">
        <v>44</v>
      </c>
      <c r="D18" s="354">
        <v>105</v>
      </c>
      <c r="E18" s="203">
        <f>IF(ISBLANK(D18),"",VLOOKUP(D18,Po_60_m,2))</f>
        <v>12</v>
      </c>
      <c r="F18" s="259"/>
      <c r="G18" s="244">
        <f>IF(ISBLANK(F18),"",VLOOKUP(F18,Po_120_m,2))</f>
      </c>
      <c r="H18" s="260"/>
      <c r="I18" s="244">
        <f>IF(ISBLANK(H18),"",VLOOKUP(H18,Po_50_m_H.,2))</f>
      </c>
      <c r="J18" s="261"/>
      <c r="K18" s="244">
        <f>IF(ISBLANK(J18),"",VLOOKUP(J18,Po_500_m,2))</f>
      </c>
      <c r="L18" s="262"/>
      <c r="M18" s="244">
        <f>IF(ISBLANK(L18),"",VLOOKUP(L18,Po_1000_m,2))</f>
      </c>
      <c r="N18" s="262">
        <v>6350</v>
      </c>
      <c r="O18" s="244">
        <f>IF(ISBLANK(N18),"",VLOOKUP(N18,Po_1_km_marche,2))</f>
        <v>17</v>
      </c>
      <c r="P18" s="263"/>
      <c r="Q18" s="244">
        <f>IF(ISBLANK(P18),"",VLOOKUP(P18,Po_Longueur,2))</f>
      </c>
      <c r="R18" s="263">
        <v>730</v>
      </c>
      <c r="S18" s="244">
        <f>IF(ISBLANK(R18),"",VLOOKUP(R18,Po_Triple_saut,2))</f>
        <v>20</v>
      </c>
      <c r="T18" s="263"/>
      <c r="U18" s="244">
        <f>IF(ISBLANK(T18),"",VLOOKUP(T18,Po_Hauteur,2))</f>
      </c>
      <c r="V18" s="263"/>
      <c r="W18" s="244">
        <f>IF(ISBLANK(V18),"",VLOOKUP(V18,Po_Perche,2))</f>
      </c>
      <c r="X18" s="263"/>
      <c r="Y18" s="244">
        <f>IF(ISBLANK(X18),"",VLOOKUP(X18,Po_Poids,2))</f>
      </c>
      <c r="Z18" s="264"/>
      <c r="AA18" s="244">
        <f>IF(ISBLANK(Z18),"",VLOOKUP(Z18,Po_Disque,2))</f>
      </c>
      <c r="AB18" s="264"/>
      <c r="AC18" s="244">
        <f>IF(ISBLANK(AB18),"",VLOOKUP(AB18,Po_Javelot,2))</f>
      </c>
      <c r="AD18" s="264"/>
      <c r="AE18" s="244">
        <f>IF(ISBLANK(AD18),"",VLOOKUP(AD18,Po_Ballonde,2))</f>
      </c>
      <c r="AF18" s="265">
        <f t="shared" si="0"/>
        <v>3</v>
      </c>
      <c r="AG18" s="244">
        <f t="shared" si="1"/>
        <v>49</v>
      </c>
      <c r="AH18" s="266">
        <v>14</v>
      </c>
      <c r="AI18" s="129"/>
      <c r="AJ18" s="275">
        <f t="shared" si="2"/>
      </c>
      <c r="AK18" s="275">
        <f t="shared" si="3"/>
      </c>
      <c r="AL18" s="275">
        <f t="shared" si="4"/>
      </c>
      <c r="AM18" s="275">
        <f t="shared" si="5"/>
      </c>
      <c r="AN18" s="275">
        <f t="shared" si="6"/>
      </c>
      <c r="AO18" s="275">
        <f t="shared" si="7"/>
      </c>
      <c r="AP18" s="275">
        <f t="shared" si="8"/>
      </c>
      <c r="AQ18" s="275">
        <f t="shared" si="9"/>
      </c>
      <c r="AR18" s="275">
        <f t="shared" si="10"/>
      </c>
      <c r="AS18" s="275">
        <f t="shared" si="11"/>
      </c>
      <c r="AT18" s="275">
        <f t="shared" si="12"/>
      </c>
      <c r="AU18" s="275">
        <f t="shared" si="13"/>
      </c>
      <c r="AV18" s="275">
        <f t="shared" si="14"/>
      </c>
      <c r="AW18" s="275">
        <f t="shared" si="15"/>
      </c>
      <c r="AX18" s="275">
        <f t="shared" si="16"/>
        <v>49</v>
      </c>
      <c r="AY18" s="275">
        <f t="shared" si="17"/>
      </c>
      <c r="AZ18" s="275">
        <f t="shared" si="18"/>
      </c>
      <c r="BA18" s="275">
        <f t="shared" si="19"/>
      </c>
      <c r="BB18" s="275">
        <f t="shared" si="20"/>
      </c>
      <c r="BC18" s="275">
        <f t="shared" si="21"/>
      </c>
      <c r="BD18" s="275">
        <f t="shared" si="22"/>
      </c>
    </row>
    <row r="19" spans="1:56" s="200" customFormat="1" ht="12.75">
      <c r="A19" s="121" t="s">
        <v>302</v>
      </c>
      <c r="B19" s="116" t="s">
        <v>106</v>
      </c>
      <c r="C19" s="178" t="s">
        <v>43</v>
      </c>
      <c r="D19" s="354">
        <v>99</v>
      </c>
      <c r="E19" s="203">
        <f>IF(ISBLANK(D19),"",VLOOKUP(D19,Po_60_m,2))</f>
        <v>14</v>
      </c>
      <c r="F19" s="259"/>
      <c r="G19" s="244">
        <f>IF(ISBLANK(F19),"",VLOOKUP(F19,Po_120_m,2))</f>
      </c>
      <c r="H19" s="260"/>
      <c r="I19" s="244">
        <f>IF(ISBLANK(H19),"",VLOOKUP(H19,Po_50_m_H.,2))</f>
      </c>
      <c r="J19" s="261"/>
      <c r="K19" s="244">
        <f>IF(ISBLANK(J19),"",VLOOKUP(J19,Po_500_m,2))</f>
      </c>
      <c r="L19" s="262"/>
      <c r="M19" s="244">
        <f>IF(ISBLANK(L19),"",VLOOKUP(L19,Po_1000_m,2))</f>
      </c>
      <c r="N19" s="262">
        <v>6230</v>
      </c>
      <c r="O19" s="244">
        <f>IF(ISBLANK(N19),"",VLOOKUP(N19,Po_1_km_marche,2))</f>
        <v>18</v>
      </c>
      <c r="P19" s="263"/>
      <c r="Q19" s="244">
        <f>IF(ISBLANK(P19),"",VLOOKUP(P19,Po_Longueur,2))</f>
      </c>
      <c r="R19" s="263"/>
      <c r="S19" s="244">
        <f>IF(ISBLANK(R19),"",VLOOKUP(R19,Po_Triple_saut,2))</f>
      </c>
      <c r="T19" s="263"/>
      <c r="U19" s="244">
        <f>IF(ISBLANK(T19),"",VLOOKUP(T19,Po_Hauteur,2))</f>
      </c>
      <c r="V19" s="263"/>
      <c r="W19" s="244">
        <f>IF(ISBLANK(V19),"",VLOOKUP(V19,Po_Perche,2))</f>
      </c>
      <c r="X19" s="263">
        <v>588</v>
      </c>
      <c r="Y19" s="244">
        <f>IF(ISBLANK(X19),"",VLOOKUP(X19,Po_Poids,2))</f>
        <v>16</v>
      </c>
      <c r="Z19" s="264"/>
      <c r="AA19" s="244">
        <f>IF(ISBLANK(Z19),"",VLOOKUP(Z19,Po_Disque,2))</f>
      </c>
      <c r="AB19" s="264"/>
      <c r="AC19" s="244">
        <f>IF(ISBLANK(AB19),"",VLOOKUP(AB19,Po_Javelot,2))</f>
      </c>
      <c r="AD19" s="264"/>
      <c r="AE19" s="244">
        <f>IF(ISBLANK(AD19),"",VLOOKUP(AD19,Po_Ballonde,2))</f>
      </c>
      <c r="AF19" s="265">
        <f t="shared" si="0"/>
        <v>3</v>
      </c>
      <c r="AG19" s="244">
        <f t="shared" si="1"/>
        <v>48</v>
      </c>
      <c r="AH19" s="266">
        <v>15</v>
      </c>
      <c r="AI19" s="129"/>
      <c r="AJ19" s="275">
        <f t="shared" si="2"/>
      </c>
      <c r="AK19" s="275">
        <f t="shared" si="3"/>
      </c>
      <c r="AL19" s="275">
        <f t="shared" si="4"/>
      </c>
      <c r="AM19" s="275">
        <f t="shared" si="5"/>
      </c>
      <c r="AN19" s="275">
        <f t="shared" si="6"/>
      </c>
      <c r="AO19" s="275">
        <f t="shared" si="7"/>
      </c>
      <c r="AP19" s="275">
        <f t="shared" si="8"/>
      </c>
      <c r="AQ19" s="275">
        <f t="shared" si="9"/>
      </c>
      <c r="AR19" s="275">
        <f t="shared" si="10"/>
        <v>48</v>
      </c>
      <c r="AS19" s="275">
        <f t="shared" si="11"/>
      </c>
      <c r="AT19" s="275">
        <f t="shared" si="12"/>
      </c>
      <c r="AU19" s="275">
        <f t="shared" si="13"/>
      </c>
      <c r="AV19" s="275">
        <f t="shared" si="14"/>
      </c>
      <c r="AW19" s="275">
        <f t="shared" si="15"/>
      </c>
      <c r="AX19" s="275">
        <f t="shared" si="16"/>
      </c>
      <c r="AY19" s="275">
        <f t="shared" si="17"/>
      </c>
      <c r="AZ19" s="275">
        <f t="shared" si="18"/>
      </c>
      <c r="BA19" s="275">
        <f t="shared" si="19"/>
      </c>
      <c r="BB19" s="275">
        <f t="shared" si="20"/>
      </c>
      <c r="BC19" s="275">
        <f t="shared" si="21"/>
      </c>
      <c r="BD19" s="275">
        <f t="shared" si="22"/>
      </c>
    </row>
    <row r="20" spans="1:56" s="200" customFormat="1" ht="12.75">
      <c r="A20" s="213" t="s">
        <v>499</v>
      </c>
      <c r="B20" s="214" t="s">
        <v>505</v>
      </c>
      <c r="C20" s="427" t="s">
        <v>42</v>
      </c>
      <c r="D20" s="354">
        <v>100</v>
      </c>
      <c r="E20" s="203">
        <f>IF(ISBLANK(D20),"",VLOOKUP(D20,Po_60_m,2))</f>
        <v>14</v>
      </c>
      <c r="F20" s="259"/>
      <c r="G20" s="244">
        <f>IF(ISBLANK(F20),"",VLOOKUP(F20,Po_120_m,2))</f>
      </c>
      <c r="H20" s="260"/>
      <c r="I20" s="244">
        <f>IF(ISBLANK(H20),"",VLOOKUP(H20,Po_50_m_H.,2))</f>
      </c>
      <c r="J20" s="261"/>
      <c r="K20" s="244">
        <f>IF(ISBLANK(J20),"",VLOOKUP(J20,Po_500_m,2))</f>
      </c>
      <c r="L20" s="262"/>
      <c r="M20" s="244">
        <f>IF(ISBLANK(L20),"",VLOOKUP(L20,Po_1000_m,2))</f>
      </c>
      <c r="N20" s="262">
        <v>6560</v>
      </c>
      <c r="O20" s="244">
        <f>IF(ISBLANK(N20),"",VLOOKUP(N20,Po_1_km_marche,2))</f>
        <v>15</v>
      </c>
      <c r="P20" s="263"/>
      <c r="Q20" s="244">
        <f>IF(ISBLANK(P20),"",VLOOKUP(P20,Po_Longueur,2))</f>
      </c>
      <c r="R20" s="263">
        <v>701</v>
      </c>
      <c r="S20" s="244">
        <f>IF(ISBLANK(R20),"",VLOOKUP(R20,Po_Triple_saut,2))</f>
        <v>19</v>
      </c>
      <c r="T20" s="263"/>
      <c r="U20" s="244">
        <f>IF(ISBLANK(T20),"",VLOOKUP(T20,Po_Hauteur,2))</f>
      </c>
      <c r="V20" s="263"/>
      <c r="W20" s="244">
        <f>IF(ISBLANK(V20),"",VLOOKUP(V20,Po_Perche,2))</f>
      </c>
      <c r="X20" s="263"/>
      <c r="Y20" s="244">
        <f>IF(ISBLANK(X20),"",VLOOKUP(X20,Po_Poids,2))</f>
      </c>
      <c r="Z20" s="264"/>
      <c r="AA20" s="244">
        <f>IF(ISBLANK(Z20),"",VLOOKUP(Z20,Po_Disque,2))</f>
      </c>
      <c r="AB20" s="264"/>
      <c r="AC20" s="244">
        <f>IF(ISBLANK(AB20),"",VLOOKUP(AB20,Po_Javelot,2))</f>
      </c>
      <c r="AD20" s="264"/>
      <c r="AE20" s="244">
        <f>IF(ISBLANK(AD20),"",VLOOKUP(AD20,Po_Ballonde,2))</f>
      </c>
      <c r="AF20" s="265">
        <f t="shared" si="0"/>
        <v>3</v>
      </c>
      <c r="AG20" s="244">
        <f t="shared" si="1"/>
        <v>48</v>
      </c>
      <c r="AH20" s="266">
        <v>16</v>
      </c>
      <c r="AI20" s="129"/>
      <c r="AJ20" s="275">
        <f t="shared" si="2"/>
      </c>
      <c r="AK20" s="275">
        <f t="shared" si="3"/>
      </c>
      <c r="AL20" s="275">
        <f t="shared" si="4"/>
      </c>
      <c r="AM20" s="275">
        <f t="shared" si="5"/>
      </c>
      <c r="AN20" s="275">
        <f t="shared" si="6"/>
      </c>
      <c r="AO20" s="275">
        <f t="shared" si="7"/>
      </c>
      <c r="AP20" s="275">
        <f t="shared" si="8"/>
      </c>
      <c r="AQ20" s="275">
        <f t="shared" si="9"/>
      </c>
      <c r="AR20" s="275">
        <f t="shared" si="10"/>
      </c>
      <c r="AS20" s="275">
        <f t="shared" si="11"/>
      </c>
      <c r="AT20" s="275">
        <f t="shared" si="12"/>
      </c>
      <c r="AU20" s="275">
        <f t="shared" si="13"/>
      </c>
      <c r="AV20" s="275">
        <f t="shared" si="14"/>
      </c>
      <c r="AW20" s="275">
        <f t="shared" si="15"/>
      </c>
      <c r="AX20" s="275">
        <f t="shared" si="16"/>
      </c>
      <c r="AY20" s="275">
        <f t="shared" si="17"/>
      </c>
      <c r="AZ20" s="275">
        <f t="shared" si="18"/>
        <v>48</v>
      </c>
      <c r="BA20" s="275">
        <f t="shared" si="19"/>
      </c>
      <c r="BB20" s="275">
        <f t="shared" si="20"/>
      </c>
      <c r="BC20" s="275">
        <f t="shared" si="21"/>
      </c>
      <c r="BD20" s="275">
        <f t="shared" si="22"/>
      </c>
    </row>
    <row r="21" spans="1:56" s="200" customFormat="1" ht="12.75">
      <c r="A21" s="118" t="s">
        <v>197</v>
      </c>
      <c r="B21" s="117" t="s">
        <v>487</v>
      </c>
      <c r="C21" s="178" t="s">
        <v>43</v>
      </c>
      <c r="D21" s="354">
        <v>105</v>
      </c>
      <c r="E21" s="203">
        <f>IF(ISBLANK(D21),"",VLOOKUP(D21,Po_60_m,2))</f>
        <v>12</v>
      </c>
      <c r="F21" s="259"/>
      <c r="G21" s="244">
        <f>IF(ISBLANK(F21),"",VLOOKUP(F21,Po_120_m,2))</f>
      </c>
      <c r="H21" s="260"/>
      <c r="I21" s="244">
        <f>IF(ISBLANK(H21),"",VLOOKUP(H21,Po_50_m_H.,2))</f>
      </c>
      <c r="J21" s="261"/>
      <c r="K21" s="244">
        <f>IF(ISBLANK(J21),"",VLOOKUP(J21,Po_500_m,2))</f>
      </c>
      <c r="L21" s="262"/>
      <c r="M21" s="244">
        <f>IF(ISBLANK(L21),"",VLOOKUP(L21,Po_1000_m,2))</f>
      </c>
      <c r="N21" s="262">
        <v>6260</v>
      </c>
      <c r="O21" s="244">
        <f>IF(ISBLANK(N21),"",VLOOKUP(N21,Po_1_km_marche,2))</f>
        <v>18</v>
      </c>
      <c r="P21" s="263"/>
      <c r="Q21" s="244">
        <f>IF(ISBLANK(P21),"",VLOOKUP(P21,Po_Longueur,2))</f>
      </c>
      <c r="R21" s="263"/>
      <c r="S21" s="244">
        <f>IF(ISBLANK(R21),"",VLOOKUP(R21,Po_Triple_saut,2))</f>
      </c>
      <c r="T21" s="263"/>
      <c r="U21" s="244">
        <f>IF(ISBLANK(T21),"",VLOOKUP(T21,Po_Hauteur,2))</f>
      </c>
      <c r="V21" s="263"/>
      <c r="W21" s="244">
        <f>IF(ISBLANK(V21),"",VLOOKUP(V21,Po_Perche,2))</f>
      </c>
      <c r="X21" s="263">
        <v>613</v>
      </c>
      <c r="Y21" s="244">
        <f>IF(ISBLANK(X21),"",VLOOKUP(X21,Po_Poids,2))</f>
        <v>17</v>
      </c>
      <c r="Z21" s="264"/>
      <c r="AA21" s="244">
        <f>IF(ISBLANK(Z21),"",VLOOKUP(Z21,Po_Disque,2))</f>
      </c>
      <c r="AB21" s="264"/>
      <c r="AC21" s="244">
        <f>IF(ISBLANK(AB21),"",VLOOKUP(AB21,Po_Javelot,2))</f>
      </c>
      <c r="AD21" s="264"/>
      <c r="AE21" s="244">
        <f>IF(ISBLANK(AD21),"",VLOOKUP(AD21,Po_Ballonde,2))</f>
      </c>
      <c r="AF21" s="265">
        <f t="shared" si="0"/>
        <v>3</v>
      </c>
      <c r="AG21" s="244">
        <f t="shared" si="1"/>
        <v>47</v>
      </c>
      <c r="AH21" s="266">
        <v>17</v>
      </c>
      <c r="AI21" s="129"/>
      <c r="AJ21" s="275">
        <f t="shared" si="2"/>
      </c>
      <c r="AK21" s="275">
        <f t="shared" si="3"/>
      </c>
      <c r="AL21" s="275">
        <f t="shared" si="4"/>
      </c>
      <c r="AM21" s="275">
        <f t="shared" si="5"/>
      </c>
      <c r="AN21" s="275">
        <f t="shared" si="6"/>
      </c>
      <c r="AO21" s="275">
        <f t="shared" si="7"/>
      </c>
      <c r="AP21" s="275">
        <f t="shared" si="8"/>
      </c>
      <c r="AQ21" s="275">
        <f t="shared" si="9"/>
      </c>
      <c r="AR21" s="275">
        <f t="shared" si="10"/>
        <v>47</v>
      </c>
      <c r="AS21" s="275">
        <f t="shared" si="11"/>
      </c>
      <c r="AT21" s="275">
        <f t="shared" si="12"/>
      </c>
      <c r="AU21" s="275">
        <f t="shared" si="13"/>
      </c>
      <c r="AV21" s="275">
        <f t="shared" si="14"/>
      </c>
      <c r="AW21" s="275">
        <f t="shared" si="15"/>
      </c>
      <c r="AX21" s="275">
        <f t="shared" si="16"/>
      </c>
      <c r="AY21" s="275">
        <f t="shared" si="17"/>
      </c>
      <c r="AZ21" s="275">
        <f t="shared" si="18"/>
      </c>
      <c r="BA21" s="275">
        <f t="shared" si="19"/>
      </c>
      <c r="BB21" s="275">
        <f t="shared" si="20"/>
      </c>
      <c r="BC21" s="275">
        <f t="shared" si="21"/>
      </c>
      <c r="BD21" s="275">
        <f t="shared" si="22"/>
      </c>
    </row>
    <row r="22" spans="1:56" s="200" customFormat="1" ht="12.75">
      <c r="A22" s="118" t="s">
        <v>485</v>
      </c>
      <c r="B22" s="117" t="s">
        <v>486</v>
      </c>
      <c r="C22" s="178" t="s">
        <v>43</v>
      </c>
      <c r="D22" s="354">
        <v>110</v>
      </c>
      <c r="E22" s="203">
        <f>IF(ISBLANK(D22),"",VLOOKUP(D22,Po_60_m,2))</f>
        <v>10</v>
      </c>
      <c r="F22" s="259"/>
      <c r="G22" s="244">
        <f>IF(ISBLANK(F22),"",VLOOKUP(F22,Po_120_m,2))</f>
      </c>
      <c r="H22" s="260">
        <v>128</v>
      </c>
      <c r="I22" s="244">
        <f>IF(ISBLANK(H22),"",VLOOKUP(H22,Po_50_m_H.,2))</f>
        <v>12</v>
      </c>
      <c r="J22" s="261"/>
      <c r="K22" s="244">
        <f>IF(ISBLANK(J22),"",VLOOKUP(J22,Po_500_m,2))</f>
      </c>
      <c r="L22" s="262"/>
      <c r="M22" s="244">
        <f>IF(ISBLANK(L22),"",VLOOKUP(L22,Po_1000_m,2))</f>
      </c>
      <c r="N22" s="262"/>
      <c r="O22" s="244">
        <f>IF(ISBLANK(N22),"",VLOOKUP(N22,Po_1_km_marche,2))</f>
      </c>
      <c r="P22" s="263"/>
      <c r="Q22" s="244">
        <f>IF(ISBLANK(P22),"",VLOOKUP(P22,Po_Longueur,2))</f>
      </c>
      <c r="R22" s="263">
        <v>626</v>
      </c>
      <c r="S22" s="244">
        <f>IF(ISBLANK(R22),"",VLOOKUP(R22,Po_Triple_saut,2))</f>
        <v>15</v>
      </c>
      <c r="T22" s="263"/>
      <c r="U22" s="244">
        <f>IF(ISBLANK(T22),"",VLOOKUP(T22,Po_Hauteur,2))</f>
      </c>
      <c r="V22" s="263"/>
      <c r="W22" s="244">
        <f>IF(ISBLANK(V22),"",VLOOKUP(V22,Po_Perche,2))</f>
      </c>
      <c r="X22" s="263">
        <v>472</v>
      </c>
      <c r="Y22" s="244">
        <f>IF(ISBLANK(X22),"",VLOOKUP(X22,Po_Poids,2))</f>
        <v>10</v>
      </c>
      <c r="Z22" s="264"/>
      <c r="AA22" s="244">
        <f>IF(ISBLANK(Z22),"",VLOOKUP(Z22,Po_Disque,2))</f>
      </c>
      <c r="AB22" s="264"/>
      <c r="AC22" s="244">
        <f>IF(ISBLANK(AB22),"",VLOOKUP(AB22,Po_Javelot,2))</f>
      </c>
      <c r="AD22" s="264"/>
      <c r="AE22" s="244">
        <f>IF(ISBLANK(AD22),"",VLOOKUP(AD22,Po_Ballonde,2))</f>
      </c>
      <c r="AF22" s="265">
        <f t="shared" si="0"/>
        <v>4</v>
      </c>
      <c r="AG22" s="244">
        <f t="shared" si="1"/>
        <v>47</v>
      </c>
      <c r="AH22" s="266">
        <v>18</v>
      </c>
      <c r="AI22" s="129"/>
      <c r="AJ22" s="275">
        <f t="shared" si="2"/>
      </c>
      <c r="AK22" s="275">
        <f t="shared" si="3"/>
      </c>
      <c r="AL22" s="275">
        <f t="shared" si="4"/>
      </c>
      <c r="AM22" s="275">
        <f t="shared" si="5"/>
      </c>
      <c r="AN22" s="275">
        <f t="shared" si="6"/>
      </c>
      <c r="AO22" s="275">
        <f t="shared" si="7"/>
      </c>
      <c r="AP22" s="275">
        <f t="shared" si="8"/>
      </c>
      <c r="AQ22" s="275">
        <f t="shared" si="9"/>
      </c>
      <c r="AR22" s="275">
        <f t="shared" si="10"/>
        <v>47</v>
      </c>
      <c r="AS22" s="275">
        <f t="shared" si="11"/>
      </c>
      <c r="AT22" s="275">
        <f t="shared" si="12"/>
      </c>
      <c r="AU22" s="275">
        <f t="shared" si="13"/>
      </c>
      <c r="AV22" s="275">
        <f t="shared" si="14"/>
      </c>
      <c r="AW22" s="275">
        <f t="shared" si="15"/>
      </c>
      <c r="AX22" s="275">
        <f t="shared" si="16"/>
      </c>
      <c r="AY22" s="275">
        <f t="shared" si="17"/>
      </c>
      <c r="AZ22" s="275">
        <f t="shared" si="18"/>
      </c>
      <c r="BA22" s="275">
        <f t="shared" si="19"/>
      </c>
      <c r="BB22" s="275">
        <f t="shared" si="20"/>
      </c>
      <c r="BC22" s="275">
        <f t="shared" si="21"/>
      </c>
      <c r="BD22" s="275">
        <f t="shared" si="22"/>
      </c>
    </row>
    <row r="23" spans="1:56" s="200" customFormat="1" ht="12.75">
      <c r="A23" s="209" t="s">
        <v>519</v>
      </c>
      <c r="B23" s="204" t="s">
        <v>313</v>
      </c>
      <c r="C23" s="220" t="s">
        <v>44</v>
      </c>
      <c r="D23" s="354">
        <v>95</v>
      </c>
      <c r="E23" s="203">
        <f>IF(ISBLANK(D23),"",VLOOKUP(D23,Po_60_m,2))</f>
        <v>16</v>
      </c>
      <c r="F23" s="259"/>
      <c r="G23" s="244">
        <f>IF(ISBLANK(F23),"",VLOOKUP(F23,Po_120_m,2))</f>
      </c>
      <c r="H23" s="260"/>
      <c r="I23" s="244">
        <f>IF(ISBLANK(H23),"",VLOOKUP(H23,Po_50_m_H.,2))</f>
      </c>
      <c r="J23" s="261"/>
      <c r="K23" s="244">
        <f>IF(ISBLANK(J23),"",VLOOKUP(J23,Po_500_m,2))</f>
      </c>
      <c r="L23" s="262"/>
      <c r="M23" s="244">
        <f>IF(ISBLANK(L23),"",VLOOKUP(L23,Po_1000_m,2))</f>
      </c>
      <c r="N23" s="262">
        <v>7350</v>
      </c>
      <c r="O23" s="244">
        <f>IF(ISBLANK(N23),"",VLOOKUP(N23,Po_1_km_marche,2))</f>
        <v>11</v>
      </c>
      <c r="P23" s="263"/>
      <c r="Q23" s="244">
        <f>IF(ISBLANK(P23),"",VLOOKUP(P23,Po_Longueur,2))</f>
      </c>
      <c r="R23" s="263">
        <v>732</v>
      </c>
      <c r="S23" s="244">
        <f>IF(ISBLANK(R23),"",VLOOKUP(R23,Po_Triple_saut,2))</f>
        <v>20</v>
      </c>
      <c r="T23" s="263"/>
      <c r="U23" s="244">
        <f>IF(ISBLANK(T23),"",VLOOKUP(T23,Po_Hauteur,2))</f>
      </c>
      <c r="V23" s="263"/>
      <c r="W23" s="244">
        <f>IF(ISBLANK(V23),"",VLOOKUP(V23,Po_Perche,2))</f>
      </c>
      <c r="X23" s="263"/>
      <c r="Y23" s="244">
        <f>IF(ISBLANK(X23),"",VLOOKUP(X23,Po_Poids,2))</f>
      </c>
      <c r="Z23" s="264"/>
      <c r="AA23" s="244">
        <f>IF(ISBLANK(Z23),"",VLOOKUP(Z23,Po_Disque,2))</f>
      </c>
      <c r="AB23" s="264"/>
      <c r="AC23" s="244">
        <f>IF(ISBLANK(AB23),"",VLOOKUP(AB23,Po_Javelot,2))</f>
      </c>
      <c r="AD23" s="264"/>
      <c r="AE23" s="244">
        <f>IF(ISBLANK(AD23),"",VLOOKUP(AD23,Po_Ballonde,2))</f>
      </c>
      <c r="AF23" s="265">
        <f t="shared" si="0"/>
        <v>3</v>
      </c>
      <c r="AG23" s="244">
        <f t="shared" si="1"/>
        <v>47</v>
      </c>
      <c r="AH23" s="266">
        <v>19</v>
      </c>
      <c r="AI23" s="129"/>
      <c r="AJ23" s="275">
        <f t="shared" si="2"/>
      </c>
      <c r="AK23" s="275">
        <f t="shared" si="3"/>
      </c>
      <c r="AL23" s="275">
        <f t="shared" si="4"/>
      </c>
      <c r="AM23" s="275">
        <f t="shared" si="5"/>
      </c>
      <c r="AN23" s="275">
        <f t="shared" si="6"/>
      </c>
      <c r="AO23" s="275">
        <f t="shared" si="7"/>
      </c>
      <c r="AP23" s="275">
        <f t="shared" si="8"/>
      </c>
      <c r="AQ23" s="275">
        <f t="shared" si="9"/>
      </c>
      <c r="AR23" s="275">
        <f t="shared" si="10"/>
      </c>
      <c r="AS23" s="275">
        <f t="shared" si="11"/>
      </c>
      <c r="AT23" s="275">
        <f t="shared" si="12"/>
      </c>
      <c r="AU23" s="275">
        <f t="shared" si="13"/>
      </c>
      <c r="AV23" s="275">
        <f t="shared" si="14"/>
      </c>
      <c r="AW23" s="275">
        <f t="shared" si="15"/>
      </c>
      <c r="AX23" s="275">
        <f t="shared" si="16"/>
        <v>47</v>
      </c>
      <c r="AY23" s="275">
        <f t="shared" si="17"/>
      </c>
      <c r="AZ23" s="275">
        <f t="shared" si="18"/>
      </c>
      <c r="BA23" s="275">
        <f t="shared" si="19"/>
      </c>
      <c r="BB23" s="275">
        <f t="shared" si="20"/>
      </c>
      <c r="BC23" s="275">
        <f t="shared" si="21"/>
      </c>
      <c r="BD23" s="275">
        <f t="shared" si="22"/>
      </c>
    </row>
    <row r="24" spans="1:56" s="200" customFormat="1" ht="12.75">
      <c r="A24" s="207" t="s">
        <v>194</v>
      </c>
      <c r="B24" s="208" t="s">
        <v>196</v>
      </c>
      <c r="C24" s="220" t="s">
        <v>69</v>
      </c>
      <c r="D24" s="354">
        <v>100</v>
      </c>
      <c r="E24" s="203">
        <f>IF(ISBLANK(D24),"",VLOOKUP(D24,Po_60_m,2))</f>
        <v>14</v>
      </c>
      <c r="F24" s="259"/>
      <c r="G24" s="244">
        <f>IF(ISBLANK(F24),"",VLOOKUP(F24,Po_120_m,2))</f>
      </c>
      <c r="H24" s="260"/>
      <c r="I24" s="244">
        <f>IF(ISBLANK(H24),"",VLOOKUP(H24,Po_50_m_H.,2))</f>
      </c>
      <c r="J24" s="261"/>
      <c r="K24" s="244">
        <f>IF(ISBLANK(J24),"",VLOOKUP(J24,Po_500_m,2))</f>
      </c>
      <c r="L24" s="262"/>
      <c r="M24" s="244">
        <f>IF(ISBLANK(L24),"",VLOOKUP(L24,Po_1000_m,2))</f>
      </c>
      <c r="N24" s="262">
        <v>6410</v>
      </c>
      <c r="O24" s="244">
        <f>IF(ISBLANK(N24),"",VLOOKUP(N24,Po_1_km_marche,2))</f>
        <v>16</v>
      </c>
      <c r="P24" s="263"/>
      <c r="Q24" s="244">
        <f>IF(ISBLANK(P24),"",VLOOKUP(P24,Po_Longueur,2))</f>
      </c>
      <c r="R24" s="263">
        <v>640</v>
      </c>
      <c r="S24" s="244">
        <f>IF(ISBLANK(R24),"",VLOOKUP(R24,Po_Triple_saut,2))</f>
        <v>16</v>
      </c>
      <c r="T24" s="263"/>
      <c r="U24" s="244">
        <f>IF(ISBLANK(T24),"",VLOOKUP(T24,Po_Hauteur,2))</f>
      </c>
      <c r="V24" s="263"/>
      <c r="W24" s="244">
        <f>IF(ISBLANK(V24),"",VLOOKUP(V24,Po_Perche,2))</f>
      </c>
      <c r="X24" s="263"/>
      <c r="Y24" s="244">
        <f>IF(ISBLANK(X24),"",VLOOKUP(X24,Po_Poids,2))</f>
      </c>
      <c r="Z24" s="264"/>
      <c r="AA24" s="244">
        <f>IF(ISBLANK(Z24),"",VLOOKUP(Z24,Po_Disque,2))</f>
      </c>
      <c r="AB24" s="264"/>
      <c r="AC24" s="244">
        <f>IF(ISBLANK(AB24),"",VLOOKUP(AB24,Po_Javelot,2))</f>
      </c>
      <c r="AD24" s="264"/>
      <c r="AE24" s="244">
        <f>IF(ISBLANK(AD24),"",VLOOKUP(AD24,Po_Ballonde,2))</f>
      </c>
      <c r="AF24" s="265">
        <f t="shared" si="0"/>
        <v>3</v>
      </c>
      <c r="AG24" s="244">
        <f t="shared" si="1"/>
        <v>46</v>
      </c>
      <c r="AH24" s="266">
        <v>20</v>
      </c>
      <c r="AI24" s="129"/>
      <c r="AJ24" s="275">
        <f t="shared" si="2"/>
      </c>
      <c r="AK24" s="275">
        <f t="shared" si="3"/>
      </c>
      <c r="AL24" s="275">
        <f t="shared" si="4"/>
      </c>
      <c r="AM24" s="275">
        <f t="shared" si="5"/>
        <v>46</v>
      </c>
      <c r="AN24" s="275">
        <f t="shared" si="6"/>
      </c>
      <c r="AO24" s="275">
        <f t="shared" si="7"/>
      </c>
      <c r="AP24" s="275">
        <f t="shared" si="8"/>
      </c>
      <c r="AQ24" s="275">
        <f t="shared" si="9"/>
      </c>
      <c r="AR24" s="275">
        <f t="shared" si="10"/>
      </c>
      <c r="AS24" s="275">
        <f t="shared" si="11"/>
      </c>
      <c r="AT24" s="275">
        <f t="shared" si="12"/>
      </c>
      <c r="AU24" s="275">
        <f t="shared" si="13"/>
      </c>
      <c r="AV24" s="275">
        <f t="shared" si="14"/>
      </c>
      <c r="AW24" s="275">
        <f t="shared" si="15"/>
      </c>
      <c r="AX24" s="275">
        <f t="shared" si="16"/>
      </c>
      <c r="AY24" s="275">
        <f t="shared" si="17"/>
      </c>
      <c r="AZ24" s="275">
        <f t="shared" si="18"/>
      </c>
      <c r="BA24" s="275">
        <f t="shared" si="19"/>
      </c>
      <c r="BB24" s="275">
        <f t="shared" si="20"/>
      </c>
      <c r="BC24" s="275">
        <f t="shared" si="21"/>
      </c>
      <c r="BD24" s="275">
        <f t="shared" si="22"/>
      </c>
    </row>
    <row r="25" spans="1:56" s="200" customFormat="1" ht="12.75">
      <c r="A25" s="207" t="s">
        <v>305</v>
      </c>
      <c r="B25" s="208" t="s">
        <v>71</v>
      </c>
      <c r="C25" s="220" t="s">
        <v>58</v>
      </c>
      <c r="D25" s="354">
        <v>106</v>
      </c>
      <c r="E25" s="203">
        <f>IF(ISBLANK(D25),"",VLOOKUP(D25,Po_60_m,2))</f>
        <v>11</v>
      </c>
      <c r="F25" s="259"/>
      <c r="G25" s="244">
        <f>IF(ISBLANK(F25),"",VLOOKUP(F25,Po_120_m,2))</f>
      </c>
      <c r="H25" s="260">
        <v>106</v>
      </c>
      <c r="I25" s="244">
        <f>IF(ISBLANK(H25),"",VLOOKUP(H25,Po_50_m_H.,2))</f>
        <v>18</v>
      </c>
      <c r="J25" s="261"/>
      <c r="K25" s="244">
        <f>IF(ISBLANK(J25),"",VLOOKUP(J25,Po_500_m,2))</f>
      </c>
      <c r="L25" s="262"/>
      <c r="M25" s="244">
        <f>IF(ISBLANK(L25),"",VLOOKUP(L25,Po_1000_m,2))</f>
      </c>
      <c r="N25" s="262"/>
      <c r="O25" s="244">
        <f>IF(ISBLANK(N25),"",VLOOKUP(N25,Po_1_km_marche,2))</f>
      </c>
      <c r="P25" s="263"/>
      <c r="Q25" s="244">
        <f>IF(ISBLANK(P25),"",VLOOKUP(P25,Po_Longueur,2))</f>
      </c>
      <c r="R25" s="263">
        <v>665</v>
      </c>
      <c r="S25" s="244">
        <f>IF(ISBLANK(R25),"",VLOOKUP(R25,Po_Triple_saut,2))</f>
        <v>17</v>
      </c>
      <c r="T25" s="263"/>
      <c r="U25" s="244">
        <f>IF(ISBLANK(T25),"",VLOOKUP(T25,Po_Hauteur,2))</f>
      </c>
      <c r="V25" s="263"/>
      <c r="W25" s="244">
        <f>IF(ISBLANK(V25),"",VLOOKUP(V25,Po_Perche,2))</f>
      </c>
      <c r="X25" s="263"/>
      <c r="Y25" s="244">
        <f>IF(ISBLANK(X25),"",VLOOKUP(X25,Po_Poids,2))</f>
      </c>
      <c r="Z25" s="264"/>
      <c r="AA25" s="244">
        <f>IF(ISBLANK(Z25),"",VLOOKUP(Z25,Po_Disque,2))</f>
      </c>
      <c r="AB25" s="264"/>
      <c r="AC25" s="244">
        <f>IF(ISBLANK(AB25),"",VLOOKUP(AB25,Po_Javelot,2))</f>
      </c>
      <c r="AD25" s="264"/>
      <c r="AE25" s="244">
        <f>IF(ISBLANK(AD25),"",VLOOKUP(AD25,Po_Ballonde,2))</f>
      </c>
      <c r="AF25" s="265">
        <f t="shared" si="0"/>
        <v>3</v>
      </c>
      <c r="AG25" s="244">
        <f t="shared" si="1"/>
        <v>46</v>
      </c>
      <c r="AH25" s="266">
        <v>21</v>
      </c>
      <c r="AI25" s="129"/>
      <c r="AJ25" s="275">
        <f t="shared" si="2"/>
      </c>
      <c r="AK25" s="275">
        <f t="shared" si="3"/>
      </c>
      <c r="AL25" s="275">
        <f t="shared" si="4"/>
      </c>
      <c r="AM25" s="275">
        <f t="shared" si="5"/>
      </c>
      <c r="AN25" s="275">
        <f t="shared" si="6"/>
      </c>
      <c r="AO25" s="275">
        <f t="shared" si="7"/>
      </c>
      <c r="AP25" s="275">
        <f t="shared" si="8"/>
      </c>
      <c r="AQ25" s="275">
        <f t="shared" si="9"/>
      </c>
      <c r="AR25" s="275">
        <f t="shared" si="10"/>
      </c>
      <c r="AS25" s="275">
        <f t="shared" si="11"/>
      </c>
      <c r="AT25" s="275">
        <f t="shared" si="12"/>
      </c>
      <c r="AU25" s="275">
        <f t="shared" si="13"/>
        <v>46</v>
      </c>
      <c r="AV25" s="275">
        <f t="shared" si="14"/>
      </c>
      <c r="AW25" s="275">
        <f t="shared" si="15"/>
      </c>
      <c r="AX25" s="275">
        <f t="shared" si="16"/>
      </c>
      <c r="AY25" s="275">
        <f t="shared" si="17"/>
      </c>
      <c r="AZ25" s="275">
        <f t="shared" si="18"/>
      </c>
      <c r="BA25" s="275">
        <f t="shared" si="19"/>
      </c>
      <c r="BB25" s="275">
        <f t="shared" si="20"/>
      </c>
      <c r="BC25" s="275">
        <f t="shared" si="21"/>
      </c>
      <c r="BD25" s="275">
        <f t="shared" si="22"/>
      </c>
    </row>
    <row r="26" spans="1:56" s="200" customFormat="1" ht="12.75">
      <c r="A26" s="211" t="s">
        <v>144</v>
      </c>
      <c r="B26" s="212" t="s">
        <v>304</v>
      </c>
      <c r="C26" s="220" t="s">
        <v>67</v>
      </c>
      <c r="D26" s="354"/>
      <c r="E26" s="203">
        <f>IF(ISBLANK(D26),"",VLOOKUP(D26,Po_60_m,2))</f>
      </c>
      <c r="F26" s="259"/>
      <c r="G26" s="244">
        <f>IF(ISBLANK(F26),"",VLOOKUP(F26,Po_120_m,2))</f>
      </c>
      <c r="H26" s="260">
        <v>113</v>
      </c>
      <c r="I26" s="244">
        <f>IF(ISBLANK(H26),"",VLOOKUP(H26,Po_50_m_H.,2))</f>
        <v>16</v>
      </c>
      <c r="J26" s="261"/>
      <c r="K26" s="244">
        <f>IF(ISBLANK(J26),"",VLOOKUP(J26,Po_500_m,2))</f>
      </c>
      <c r="L26" s="262"/>
      <c r="M26" s="244">
        <f>IF(ISBLANK(L26),"",VLOOKUP(L26,Po_1000_m,2))</f>
      </c>
      <c r="N26" s="262">
        <v>6570</v>
      </c>
      <c r="O26" s="244">
        <f>IF(ISBLANK(N26),"",VLOOKUP(N26,Po_1_km_marche,2))</f>
        <v>15</v>
      </c>
      <c r="P26" s="263"/>
      <c r="Q26" s="244">
        <f>IF(ISBLANK(P26),"",VLOOKUP(P26,Po_Longueur,2))</f>
      </c>
      <c r="R26" s="263">
        <v>625</v>
      </c>
      <c r="S26" s="244">
        <f>IF(ISBLANK(R26),"",VLOOKUP(R26,Po_Triple_saut,2))</f>
        <v>15</v>
      </c>
      <c r="T26" s="263"/>
      <c r="U26" s="244">
        <f>IF(ISBLANK(T26),"",VLOOKUP(T26,Po_Hauteur,2))</f>
      </c>
      <c r="V26" s="263"/>
      <c r="W26" s="244">
        <f>IF(ISBLANK(V26),"",VLOOKUP(V26,Po_Perche,2))</f>
      </c>
      <c r="X26" s="263"/>
      <c r="Y26" s="244">
        <f>IF(ISBLANK(X26),"",VLOOKUP(X26,Po_Poids,2))</f>
      </c>
      <c r="Z26" s="264"/>
      <c r="AA26" s="244">
        <f>IF(ISBLANK(Z26),"",VLOOKUP(Z26,Po_Disque,2))</f>
      </c>
      <c r="AB26" s="264"/>
      <c r="AC26" s="244">
        <f>IF(ISBLANK(AB26),"",VLOOKUP(AB26,Po_Javelot,2))</f>
      </c>
      <c r="AD26" s="264"/>
      <c r="AE26" s="244">
        <f>IF(ISBLANK(AD26),"",VLOOKUP(AD26,Po_Ballonde,2))</f>
      </c>
      <c r="AF26" s="265">
        <f t="shared" si="0"/>
        <v>3</v>
      </c>
      <c r="AG26" s="244">
        <f t="shared" si="1"/>
        <v>46</v>
      </c>
      <c r="AH26" s="266">
        <v>22</v>
      </c>
      <c r="AI26" s="129"/>
      <c r="AJ26" s="275">
        <f t="shared" si="2"/>
      </c>
      <c r="AK26" s="275">
        <f t="shared" si="3"/>
      </c>
      <c r="AL26" s="275">
        <f t="shared" si="4"/>
      </c>
      <c r="AM26" s="275">
        <f t="shared" si="5"/>
      </c>
      <c r="AN26" s="275">
        <f t="shared" si="6"/>
      </c>
      <c r="AO26" s="275">
        <f t="shared" si="7"/>
      </c>
      <c r="AP26" s="275">
        <f t="shared" si="8"/>
      </c>
      <c r="AQ26" s="275">
        <f t="shared" si="9"/>
      </c>
      <c r="AR26" s="275">
        <f t="shared" si="10"/>
      </c>
      <c r="AS26" s="275">
        <f t="shared" si="11"/>
        <v>46</v>
      </c>
      <c r="AT26" s="275">
        <f t="shared" si="12"/>
      </c>
      <c r="AU26" s="275">
        <f t="shared" si="13"/>
      </c>
      <c r="AV26" s="275">
        <f t="shared" si="14"/>
      </c>
      <c r="AW26" s="275">
        <f t="shared" si="15"/>
      </c>
      <c r="AX26" s="275">
        <f t="shared" si="16"/>
      </c>
      <c r="AY26" s="275">
        <f t="shared" si="17"/>
      </c>
      <c r="AZ26" s="275">
        <f t="shared" si="18"/>
      </c>
      <c r="BA26" s="275">
        <f t="shared" si="19"/>
      </c>
      <c r="BB26" s="275">
        <f t="shared" si="20"/>
      </c>
      <c r="BC26" s="275">
        <f t="shared" si="21"/>
      </c>
      <c r="BD26" s="275">
        <f t="shared" si="22"/>
      </c>
    </row>
    <row r="27" spans="1:56" s="200" customFormat="1" ht="12.75">
      <c r="A27" s="206" t="s">
        <v>472</v>
      </c>
      <c r="B27" s="205" t="s">
        <v>264</v>
      </c>
      <c r="C27" s="221" t="s">
        <v>67</v>
      </c>
      <c r="D27" s="354"/>
      <c r="E27" s="203">
        <f>IF(ISBLANK(D27),"",VLOOKUP(D27,Po_60_m,2))</f>
      </c>
      <c r="F27" s="259"/>
      <c r="G27" s="244">
        <f>IF(ISBLANK(F27),"",VLOOKUP(F27,Po_120_m,2))</f>
      </c>
      <c r="H27" s="260">
        <v>109</v>
      </c>
      <c r="I27" s="244">
        <f>IF(ISBLANK(H27),"",VLOOKUP(H27,Po_50_m_H.,2))</f>
        <v>17</v>
      </c>
      <c r="J27" s="261"/>
      <c r="K27" s="244">
        <f>IF(ISBLANK(J27),"",VLOOKUP(J27,Po_500_m,2))</f>
      </c>
      <c r="L27" s="262"/>
      <c r="M27" s="244">
        <f>IF(ISBLANK(L27),"",VLOOKUP(L27,Po_1000_m,2))</f>
      </c>
      <c r="N27" s="262">
        <v>6380</v>
      </c>
      <c r="O27" s="244">
        <f>IF(ISBLANK(N27),"",VLOOKUP(N27,Po_1_km_marche,2))</f>
        <v>17</v>
      </c>
      <c r="P27" s="263"/>
      <c r="Q27" s="244">
        <f>IF(ISBLANK(P27),"",VLOOKUP(P27,Po_Longueur,2))</f>
      </c>
      <c r="R27" s="263"/>
      <c r="S27" s="244">
        <f>IF(ISBLANK(R27),"",VLOOKUP(R27,Po_Triple_saut,2))</f>
      </c>
      <c r="T27" s="263"/>
      <c r="U27" s="244">
        <f>IF(ISBLANK(T27),"",VLOOKUP(T27,Po_Hauteur,2))</f>
      </c>
      <c r="V27" s="263"/>
      <c r="W27" s="244">
        <f>IF(ISBLANK(V27),"",VLOOKUP(V27,Po_Perche,2))</f>
      </c>
      <c r="X27" s="263">
        <v>513</v>
      </c>
      <c r="Y27" s="244">
        <f>IF(ISBLANK(X27),"",VLOOKUP(X27,Po_Poids,2))</f>
        <v>12</v>
      </c>
      <c r="Z27" s="264"/>
      <c r="AA27" s="244">
        <f>IF(ISBLANK(Z27),"",VLOOKUP(Z27,Po_Disque,2))</f>
      </c>
      <c r="AB27" s="264"/>
      <c r="AC27" s="244">
        <f>IF(ISBLANK(AB27),"",VLOOKUP(AB27,Po_Javelot,2))</f>
      </c>
      <c r="AD27" s="264"/>
      <c r="AE27" s="244">
        <f>IF(ISBLANK(AD27),"",VLOOKUP(AD27,Po_Ballonde,2))</f>
      </c>
      <c r="AF27" s="265">
        <f t="shared" si="0"/>
        <v>3</v>
      </c>
      <c r="AG27" s="244">
        <f t="shared" si="1"/>
        <v>46</v>
      </c>
      <c r="AH27" s="266">
        <v>23</v>
      </c>
      <c r="AI27" s="129"/>
      <c r="AJ27" s="275">
        <f t="shared" si="2"/>
      </c>
      <c r="AK27" s="275">
        <f t="shared" si="3"/>
      </c>
      <c r="AL27" s="275">
        <f t="shared" si="4"/>
      </c>
      <c r="AM27" s="275">
        <f t="shared" si="5"/>
      </c>
      <c r="AN27" s="275">
        <f t="shared" si="6"/>
      </c>
      <c r="AO27" s="275">
        <f t="shared" si="7"/>
      </c>
      <c r="AP27" s="275">
        <f t="shared" si="8"/>
      </c>
      <c r="AQ27" s="275">
        <f t="shared" si="9"/>
      </c>
      <c r="AR27" s="275">
        <f t="shared" si="10"/>
      </c>
      <c r="AS27" s="275">
        <f t="shared" si="11"/>
        <v>46</v>
      </c>
      <c r="AT27" s="275">
        <f t="shared" si="12"/>
      </c>
      <c r="AU27" s="275">
        <f t="shared" si="13"/>
      </c>
      <c r="AV27" s="275">
        <f t="shared" si="14"/>
      </c>
      <c r="AW27" s="275">
        <f t="shared" si="15"/>
      </c>
      <c r="AX27" s="275">
        <f t="shared" si="16"/>
      </c>
      <c r="AY27" s="275">
        <f t="shared" si="17"/>
      </c>
      <c r="AZ27" s="275">
        <f t="shared" si="18"/>
      </c>
      <c r="BA27" s="275">
        <f t="shared" si="19"/>
      </c>
      <c r="BB27" s="275">
        <f t="shared" si="20"/>
      </c>
      <c r="BC27" s="275">
        <f t="shared" si="21"/>
      </c>
      <c r="BD27" s="275">
        <f t="shared" si="22"/>
      </c>
    </row>
    <row r="28" spans="1:56" s="200" customFormat="1" ht="12.75">
      <c r="A28" s="209" t="s">
        <v>533</v>
      </c>
      <c r="B28" s="204" t="s">
        <v>534</v>
      </c>
      <c r="C28" s="220" t="s">
        <v>44</v>
      </c>
      <c r="D28" s="354">
        <v>106</v>
      </c>
      <c r="E28" s="203">
        <f>IF(ISBLANK(D28),"",VLOOKUP(D28,Po_60_m,2))</f>
        <v>11</v>
      </c>
      <c r="F28" s="259"/>
      <c r="G28" s="244">
        <f>IF(ISBLANK(F28),"",VLOOKUP(F28,Po_120_m,2))</f>
      </c>
      <c r="H28" s="260"/>
      <c r="I28" s="244">
        <f>IF(ISBLANK(H28),"",VLOOKUP(H28,Po_50_m_H.,2))</f>
      </c>
      <c r="J28" s="261"/>
      <c r="K28" s="244">
        <f>IF(ISBLANK(J28),"",VLOOKUP(J28,Po_500_m,2))</f>
      </c>
      <c r="L28" s="262"/>
      <c r="M28" s="244">
        <f>IF(ISBLANK(L28),"",VLOOKUP(L28,Po_1000_m,2))</f>
      </c>
      <c r="N28" s="262">
        <v>6220</v>
      </c>
      <c r="O28" s="244">
        <f>IF(ISBLANK(N28),"",VLOOKUP(N28,Po_1_km_marche,2))</f>
        <v>18</v>
      </c>
      <c r="P28" s="263"/>
      <c r="Q28" s="244">
        <f>IF(ISBLANK(P28),"",VLOOKUP(P28,Po_Longueur,2))</f>
      </c>
      <c r="R28" s="263"/>
      <c r="S28" s="244">
        <f>IF(ISBLANK(R28),"",VLOOKUP(R28,Po_Triple_saut,2))</f>
      </c>
      <c r="T28" s="263"/>
      <c r="U28" s="244">
        <f>IF(ISBLANK(T28),"",VLOOKUP(T28,Po_Hauteur,2))</f>
      </c>
      <c r="V28" s="263"/>
      <c r="W28" s="244">
        <f>IF(ISBLANK(V28),"",VLOOKUP(V28,Po_Perche,2))</f>
      </c>
      <c r="X28" s="263">
        <v>619</v>
      </c>
      <c r="Y28" s="244">
        <f>IF(ISBLANK(X28),"",VLOOKUP(X28,Po_Poids,2))</f>
        <v>17</v>
      </c>
      <c r="Z28" s="264"/>
      <c r="AA28" s="244">
        <f>IF(ISBLANK(Z28),"",VLOOKUP(Z28,Po_Disque,2))</f>
      </c>
      <c r="AB28" s="264"/>
      <c r="AC28" s="244">
        <f>IF(ISBLANK(AB28),"",VLOOKUP(AB28,Po_Javelot,2))</f>
      </c>
      <c r="AD28" s="264"/>
      <c r="AE28" s="244">
        <f>IF(ISBLANK(AD28),"",VLOOKUP(AD28,Po_Ballonde,2))</f>
      </c>
      <c r="AF28" s="265">
        <f t="shared" si="0"/>
        <v>3</v>
      </c>
      <c r="AG28" s="244">
        <f t="shared" si="1"/>
        <v>46</v>
      </c>
      <c r="AH28" s="266">
        <v>24</v>
      </c>
      <c r="AI28" s="129"/>
      <c r="AJ28" s="275">
        <f t="shared" si="2"/>
      </c>
      <c r="AK28" s="275">
        <f t="shared" si="3"/>
      </c>
      <c r="AL28" s="275">
        <f t="shared" si="4"/>
      </c>
      <c r="AM28" s="275">
        <f t="shared" si="5"/>
      </c>
      <c r="AN28" s="275">
        <f t="shared" si="6"/>
      </c>
      <c r="AO28" s="275">
        <f t="shared" si="7"/>
      </c>
      <c r="AP28" s="275">
        <f t="shared" si="8"/>
      </c>
      <c r="AQ28" s="275">
        <f t="shared" si="9"/>
      </c>
      <c r="AR28" s="275">
        <f t="shared" si="10"/>
      </c>
      <c r="AS28" s="275">
        <f t="shared" si="11"/>
      </c>
      <c r="AT28" s="275">
        <f t="shared" si="12"/>
      </c>
      <c r="AU28" s="275">
        <f t="shared" si="13"/>
      </c>
      <c r="AV28" s="275">
        <f t="shared" si="14"/>
      </c>
      <c r="AW28" s="275">
        <f t="shared" si="15"/>
      </c>
      <c r="AX28" s="275">
        <f t="shared" si="16"/>
        <v>46</v>
      </c>
      <c r="AY28" s="275">
        <f t="shared" si="17"/>
      </c>
      <c r="AZ28" s="275">
        <f t="shared" si="18"/>
      </c>
      <c r="BA28" s="275">
        <f t="shared" si="19"/>
      </c>
      <c r="BB28" s="275">
        <f t="shared" si="20"/>
      </c>
      <c r="BC28" s="275">
        <f t="shared" si="21"/>
      </c>
      <c r="BD28" s="275">
        <f t="shared" si="22"/>
      </c>
    </row>
    <row r="29" spans="1:56" s="200" customFormat="1" ht="12.75">
      <c r="A29" s="206" t="s">
        <v>592</v>
      </c>
      <c r="B29" s="205" t="s">
        <v>98</v>
      </c>
      <c r="C29" s="221" t="s">
        <v>67</v>
      </c>
      <c r="D29" s="354">
        <v>96</v>
      </c>
      <c r="E29" s="203">
        <f>IF(ISBLANK(D29),"",VLOOKUP(D29,Po_60_m,2))</f>
        <v>16</v>
      </c>
      <c r="F29" s="259"/>
      <c r="G29" s="244">
        <f>IF(ISBLANK(F29),"",VLOOKUP(F29,Po_120_m,2))</f>
      </c>
      <c r="H29" s="260"/>
      <c r="I29" s="244">
        <f>IF(ISBLANK(H29),"",VLOOKUP(H29,Po_50_m_H.,2))</f>
      </c>
      <c r="J29" s="261"/>
      <c r="K29" s="244">
        <f>IF(ISBLANK(J29),"",VLOOKUP(J29,Po_500_m,2))</f>
      </c>
      <c r="L29" s="262"/>
      <c r="M29" s="244">
        <f>IF(ISBLANK(L29),"",VLOOKUP(L29,Po_1000_m,2))</f>
      </c>
      <c r="N29" s="262">
        <v>6520</v>
      </c>
      <c r="O29" s="244">
        <f>IF(ISBLANK(N29),"",VLOOKUP(N29,Po_1_km_marche,2))</f>
        <v>15</v>
      </c>
      <c r="P29" s="263"/>
      <c r="Q29" s="244">
        <f>IF(ISBLANK(P29),"",VLOOKUP(P29,Po_Longueur,2))</f>
      </c>
      <c r="R29" s="263"/>
      <c r="S29" s="244">
        <f>IF(ISBLANK(R29),"",VLOOKUP(R29,Po_Triple_saut,2))</f>
      </c>
      <c r="T29" s="263"/>
      <c r="U29" s="244">
        <f>IF(ISBLANK(T29),"",VLOOKUP(T29,Po_Hauteur,2))</f>
      </c>
      <c r="V29" s="263"/>
      <c r="W29" s="244">
        <f>IF(ISBLANK(V29),"",VLOOKUP(V29,Po_Perche,2))</f>
      </c>
      <c r="X29" s="263">
        <v>546</v>
      </c>
      <c r="Y29" s="244">
        <f>IF(ISBLANK(X29),"",VLOOKUP(X29,Po_Poids,2))</f>
        <v>14</v>
      </c>
      <c r="Z29" s="264"/>
      <c r="AA29" s="244">
        <f>IF(ISBLANK(Z29),"",VLOOKUP(Z29,Po_Disque,2))</f>
      </c>
      <c r="AB29" s="264"/>
      <c r="AC29" s="244">
        <f>IF(ISBLANK(AB29),"",VLOOKUP(AB29,Po_Javelot,2))</f>
      </c>
      <c r="AD29" s="264"/>
      <c r="AE29" s="244">
        <f>IF(ISBLANK(AD29),"",VLOOKUP(AD29,Po_Ballonde,2))</f>
      </c>
      <c r="AF29" s="265">
        <f t="shared" si="0"/>
        <v>3</v>
      </c>
      <c r="AG29" s="244">
        <f t="shared" si="1"/>
        <v>45</v>
      </c>
      <c r="AH29" s="266">
        <v>25</v>
      </c>
      <c r="AI29" s="129"/>
      <c r="AJ29" s="275">
        <f t="shared" si="2"/>
      </c>
      <c r="AK29" s="275">
        <f t="shared" si="3"/>
      </c>
      <c r="AL29" s="275">
        <f t="shared" si="4"/>
      </c>
      <c r="AM29" s="275">
        <f t="shared" si="5"/>
      </c>
      <c r="AN29" s="275">
        <f t="shared" si="6"/>
      </c>
      <c r="AO29" s="275">
        <f t="shared" si="7"/>
      </c>
      <c r="AP29" s="275">
        <f t="shared" si="8"/>
      </c>
      <c r="AQ29" s="275">
        <f t="shared" si="9"/>
      </c>
      <c r="AR29" s="275">
        <f t="shared" si="10"/>
      </c>
      <c r="AS29" s="275">
        <f t="shared" si="11"/>
        <v>45</v>
      </c>
      <c r="AT29" s="275">
        <f t="shared" si="12"/>
      </c>
      <c r="AU29" s="275">
        <f t="shared" si="13"/>
      </c>
      <c r="AV29" s="275">
        <f t="shared" si="14"/>
      </c>
      <c r="AW29" s="275">
        <f t="shared" si="15"/>
      </c>
      <c r="AX29" s="275">
        <f t="shared" si="16"/>
      </c>
      <c r="AY29" s="275">
        <f t="shared" si="17"/>
      </c>
      <c r="AZ29" s="275">
        <f t="shared" si="18"/>
      </c>
      <c r="BA29" s="275">
        <f t="shared" si="19"/>
      </c>
      <c r="BB29" s="275">
        <f t="shared" si="20"/>
      </c>
      <c r="BC29" s="275">
        <f t="shared" si="21"/>
      </c>
      <c r="BD29" s="275">
        <f t="shared" si="22"/>
      </c>
    </row>
    <row r="30" spans="1:56" s="200" customFormat="1" ht="12.75">
      <c r="A30" s="213" t="s">
        <v>226</v>
      </c>
      <c r="B30" s="214" t="s">
        <v>171</v>
      </c>
      <c r="C30" s="428" t="s">
        <v>42</v>
      </c>
      <c r="D30" s="354">
        <v>103</v>
      </c>
      <c r="E30" s="203">
        <f>IF(ISBLANK(D30),"",VLOOKUP(D30,Po_60_m,2))</f>
        <v>12</v>
      </c>
      <c r="F30" s="259"/>
      <c r="G30" s="244">
        <f>IF(ISBLANK(F30),"",VLOOKUP(F30,Po_120_m,2))</f>
      </c>
      <c r="H30" s="260">
        <v>100</v>
      </c>
      <c r="I30" s="244">
        <f>IF(ISBLANK(H30),"",VLOOKUP(H30,Po_50_m_H.,2))</f>
        <v>19</v>
      </c>
      <c r="J30" s="261"/>
      <c r="K30" s="244">
        <f>IF(ISBLANK(J30),"",VLOOKUP(J30,Po_500_m,2))</f>
      </c>
      <c r="L30" s="262"/>
      <c r="M30" s="244">
        <f>IF(ISBLANK(L30),"",VLOOKUP(L30,Po_1000_m,2))</f>
      </c>
      <c r="N30" s="262"/>
      <c r="O30" s="244">
        <f>IF(ISBLANK(N30),"",VLOOKUP(N30,Po_1_km_marche,2))</f>
      </c>
      <c r="P30" s="263"/>
      <c r="Q30" s="244">
        <f>IF(ISBLANK(P30),"",VLOOKUP(P30,Po_Longueur,2))</f>
      </c>
      <c r="R30" s="263"/>
      <c r="S30" s="244">
        <f>IF(ISBLANK(R30),"",VLOOKUP(R30,Po_Triple_saut,2))</f>
      </c>
      <c r="T30" s="263">
        <v>100</v>
      </c>
      <c r="U30" s="244">
        <f>IF(ISBLANK(T30),"",VLOOKUP(T30,Po_Hauteur,2))</f>
        <v>14</v>
      </c>
      <c r="V30" s="263"/>
      <c r="W30" s="244">
        <f>IF(ISBLANK(V30),"",VLOOKUP(V30,Po_Perche,2))</f>
      </c>
      <c r="X30" s="263"/>
      <c r="Y30" s="244">
        <f>IF(ISBLANK(X30),"",VLOOKUP(X30,Po_Poids,2))</f>
      </c>
      <c r="Z30" s="264"/>
      <c r="AA30" s="244">
        <f>IF(ISBLANK(Z30),"",VLOOKUP(Z30,Po_Disque,2))</f>
      </c>
      <c r="AB30" s="264"/>
      <c r="AC30" s="244">
        <f>IF(ISBLANK(AB30),"",VLOOKUP(AB30,Po_Javelot,2))</f>
      </c>
      <c r="AD30" s="264"/>
      <c r="AE30" s="244">
        <f>IF(ISBLANK(AD30),"",VLOOKUP(AD30,Po_Ballonde,2))</f>
      </c>
      <c r="AF30" s="265">
        <f t="shared" si="0"/>
        <v>3</v>
      </c>
      <c r="AG30" s="244">
        <f t="shared" si="1"/>
        <v>45</v>
      </c>
      <c r="AH30" s="266">
        <v>26</v>
      </c>
      <c r="AI30" s="129"/>
      <c r="AJ30" s="275">
        <f t="shared" si="2"/>
      </c>
      <c r="AK30" s="275">
        <f t="shared" si="3"/>
      </c>
      <c r="AL30" s="275">
        <f t="shared" si="4"/>
      </c>
      <c r="AM30" s="275">
        <f t="shared" si="5"/>
      </c>
      <c r="AN30" s="275">
        <f t="shared" si="6"/>
      </c>
      <c r="AO30" s="275">
        <f t="shared" si="7"/>
      </c>
      <c r="AP30" s="275">
        <f t="shared" si="8"/>
      </c>
      <c r="AQ30" s="275">
        <f t="shared" si="9"/>
      </c>
      <c r="AR30" s="275">
        <f t="shared" si="10"/>
      </c>
      <c r="AS30" s="275">
        <f t="shared" si="11"/>
      </c>
      <c r="AT30" s="275">
        <f t="shared" si="12"/>
      </c>
      <c r="AU30" s="275">
        <f t="shared" si="13"/>
      </c>
      <c r="AV30" s="275">
        <f t="shared" si="14"/>
      </c>
      <c r="AW30" s="275">
        <f t="shared" si="15"/>
      </c>
      <c r="AX30" s="275">
        <f t="shared" si="16"/>
      </c>
      <c r="AY30" s="275">
        <f t="shared" si="17"/>
      </c>
      <c r="AZ30" s="275">
        <f t="shared" si="18"/>
        <v>45</v>
      </c>
      <c r="BA30" s="275">
        <f t="shared" si="19"/>
      </c>
      <c r="BB30" s="275">
        <f t="shared" si="20"/>
      </c>
      <c r="BC30" s="275">
        <f t="shared" si="21"/>
      </c>
      <c r="BD30" s="275">
        <f t="shared" si="22"/>
      </c>
    </row>
    <row r="31" spans="1:56" s="200" customFormat="1" ht="12.75">
      <c r="A31" s="207" t="s">
        <v>473</v>
      </c>
      <c r="B31" s="208" t="s">
        <v>474</v>
      </c>
      <c r="C31" s="220" t="s">
        <v>58</v>
      </c>
      <c r="D31" s="354">
        <v>119</v>
      </c>
      <c r="E31" s="203">
        <f>IF(ISBLANK(D31),"",VLOOKUP(D31,Po_60_m,2))</f>
        <v>7</v>
      </c>
      <c r="F31" s="259"/>
      <c r="G31" s="244">
        <f>IF(ISBLANK(F31),"",VLOOKUP(F31,Po_120_m,2))</f>
      </c>
      <c r="H31" s="260"/>
      <c r="I31" s="244">
        <f>IF(ISBLANK(H31),"",VLOOKUP(H31,Po_50_m_H.,2))</f>
      </c>
      <c r="J31" s="261"/>
      <c r="K31" s="244">
        <f>IF(ISBLANK(J31),"",VLOOKUP(J31,Po_500_m,2))</f>
      </c>
      <c r="L31" s="262"/>
      <c r="M31" s="244">
        <f>IF(ISBLANK(L31),"",VLOOKUP(L31,Po_1000_m,2))</f>
      </c>
      <c r="N31" s="262">
        <v>6390</v>
      </c>
      <c r="O31" s="244">
        <f>IF(ISBLANK(N31),"",VLOOKUP(N31,Po_1_km_marche,2))</f>
        <v>17</v>
      </c>
      <c r="P31" s="263"/>
      <c r="Q31" s="244">
        <f>IF(ISBLANK(P31),"",VLOOKUP(P31,Po_Longueur,2))</f>
      </c>
      <c r="R31" s="263"/>
      <c r="S31" s="244">
        <f>IF(ISBLANK(R31),"",VLOOKUP(R31,Po_Triple_saut,2))</f>
      </c>
      <c r="T31" s="263"/>
      <c r="U31" s="244">
        <f>IF(ISBLANK(T31),"",VLOOKUP(T31,Po_Hauteur,2))</f>
      </c>
      <c r="V31" s="263"/>
      <c r="W31" s="244">
        <f>IF(ISBLANK(V31),"",VLOOKUP(V31,Po_Perche,2))</f>
      </c>
      <c r="X31" s="263">
        <v>695</v>
      </c>
      <c r="Y31" s="244">
        <f>IF(ISBLANK(X31),"",VLOOKUP(X31,Po_Poids,2))</f>
        <v>20</v>
      </c>
      <c r="Z31" s="264"/>
      <c r="AA31" s="244">
        <f>IF(ISBLANK(Z31),"",VLOOKUP(Z31,Po_Disque,2))</f>
      </c>
      <c r="AB31" s="264"/>
      <c r="AC31" s="244">
        <f>IF(ISBLANK(AB31),"",VLOOKUP(AB31,Po_Javelot,2))</f>
      </c>
      <c r="AD31" s="264"/>
      <c r="AE31" s="244">
        <f>IF(ISBLANK(AD31),"",VLOOKUP(AD31,Po_Ballonde,2))</f>
      </c>
      <c r="AF31" s="265">
        <f t="shared" si="0"/>
        <v>3</v>
      </c>
      <c r="AG31" s="244">
        <f t="shared" si="1"/>
        <v>44</v>
      </c>
      <c r="AH31" s="266">
        <v>27</v>
      </c>
      <c r="AI31" s="129"/>
      <c r="AJ31" s="275">
        <f t="shared" si="2"/>
      </c>
      <c r="AK31" s="275">
        <f t="shared" si="3"/>
      </c>
      <c r="AL31" s="275">
        <f t="shared" si="4"/>
      </c>
      <c r="AM31" s="275">
        <f t="shared" si="5"/>
      </c>
      <c r="AN31" s="275">
        <f t="shared" si="6"/>
      </c>
      <c r="AO31" s="275">
        <f t="shared" si="7"/>
      </c>
      <c r="AP31" s="275">
        <f t="shared" si="8"/>
      </c>
      <c r="AQ31" s="275">
        <f t="shared" si="9"/>
      </c>
      <c r="AR31" s="275">
        <f t="shared" si="10"/>
      </c>
      <c r="AS31" s="275">
        <f t="shared" si="11"/>
      </c>
      <c r="AT31" s="275">
        <f t="shared" si="12"/>
      </c>
      <c r="AU31" s="275">
        <f t="shared" si="13"/>
        <v>44</v>
      </c>
      <c r="AV31" s="275">
        <f t="shared" si="14"/>
      </c>
      <c r="AW31" s="275">
        <f t="shared" si="15"/>
      </c>
      <c r="AX31" s="275">
        <f t="shared" si="16"/>
      </c>
      <c r="AY31" s="275">
        <f t="shared" si="17"/>
      </c>
      <c r="AZ31" s="275">
        <f t="shared" si="18"/>
      </c>
      <c r="BA31" s="275">
        <f t="shared" si="19"/>
      </c>
      <c r="BB31" s="275">
        <f t="shared" si="20"/>
      </c>
      <c r="BC31" s="275">
        <f t="shared" si="21"/>
      </c>
      <c r="BD31" s="275">
        <f t="shared" si="22"/>
      </c>
    </row>
    <row r="32" spans="1:56" s="200" customFormat="1" ht="12.75">
      <c r="A32" s="207" t="s">
        <v>198</v>
      </c>
      <c r="B32" s="208" t="s">
        <v>199</v>
      </c>
      <c r="C32" s="220" t="s">
        <v>58</v>
      </c>
      <c r="D32" s="354">
        <v>101</v>
      </c>
      <c r="E32" s="203">
        <f>IF(ISBLANK(D32),"",VLOOKUP(D32,Po_60_m,2))</f>
        <v>13</v>
      </c>
      <c r="F32" s="259"/>
      <c r="G32" s="244">
        <f>IF(ISBLANK(F32),"",VLOOKUP(F32,Po_120_m,2))</f>
      </c>
      <c r="H32" s="260">
        <v>102</v>
      </c>
      <c r="I32" s="244">
        <f>IF(ISBLANK(H32),"",VLOOKUP(H32,Po_50_m_H.,2))</f>
        <v>19</v>
      </c>
      <c r="J32" s="261"/>
      <c r="K32" s="244">
        <f>IF(ISBLANK(J32),"",VLOOKUP(J32,Po_500_m,2))</f>
      </c>
      <c r="L32" s="262"/>
      <c r="M32" s="244">
        <f>IF(ISBLANK(L32),"",VLOOKUP(L32,Po_1000_m,2))</f>
      </c>
      <c r="N32" s="262"/>
      <c r="O32" s="244">
        <f>IF(ISBLANK(N32),"",VLOOKUP(N32,Po_1_km_marche,2))</f>
      </c>
      <c r="P32" s="263"/>
      <c r="Q32" s="244">
        <f>IF(ISBLANK(P32),"",VLOOKUP(P32,Po_Longueur,2))</f>
      </c>
      <c r="R32" s="263">
        <v>574</v>
      </c>
      <c r="S32" s="244">
        <f>IF(ISBLANK(R32),"",VLOOKUP(R32,Po_Triple_saut,2))</f>
        <v>12</v>
      </c>
      <c r="T32" s="263"/>
      <c r="U32" s="244">
        <f>IF(ISBLANK(T32),"",VLOOKUP(T32,Po_Hauteur,2))</f>
      </c>
      <c r="V32" s="263"/>
      <c r="W32" s="244">
        <f>IF(ISBLANK(V32),"",VLOOKUP(V32,Po_Perche,2))</f>
      </c>
      <c r="X32" s="263"/>
      <c r="Y32" s="244">
        <f>IF(ISBLANK(X32),"",VLOOKUP(X32,Po_Poids,2))</f>
      </c>
      <c r="Z32" s="264"/>
      <c r="AA32" s="244">
        <f>IF(ISBLANK(Z32),"",VLOOKUP(Z32,Po_Disque,2))</f>
      </c>
      <c r="AB32" s="264"/>
      <c r="AC32" s="244">
        <f>IF(ISBLANK(AB32),"",VLOOKUP(AB32,Po_Javelot,2))</f>
      </c>
      <c r="AD32" s="264"/>
      <c r="AE32" s="244">
        <f>IF(ISBLANK(AD32),"",VLOOKUP(AD32,Po_Ballonde,2))</f>
      </c>
      <c r="AF32" s="265">
        <f t="shared" si="0"/>
        <v>3</v>
      </c>
      <c r="AG32" s="244">
        <f t="shared" si="1"/>
        <v>44</v>
      </c>
      <c r="AH32" s="266">
        <v>28</v>
      </c>
      <c r="AI32" s="129"/>
      <c r="AJ32" s="275">
        <f t="shared" si="2"/>
      </c>
      <c r="AK32" s="275">
        <f t="shared" si="3"/>
      </c>
      <c r="AL32" s="275">
        <f t="shared" si="4"/>
      </c>
      <c r="AM32" s="275">
        <f t="shared" si="5"/>
      </c>
      <c r="AN32" s="275">
        <f t="shared" si="6"/>
      </c>
      <c r="AO32" s="275">
        <f t="shared" si="7"/>
      </c>
      <c r="AP32" s="275">
        <f t="shared" si="8"/>
      </c>
      <c r="AQ32" s="275">
        <f t="shared" si="9"/>
      </c>
      <c r="AR32" s="275">
        <f t="shared" si="10"/>
      </c>
      <c r="AS32" s="275">
        <f t="shared" si="11"/>
      </c>
      <c r="AT32" s="275">
        <f t="shared" si="12"/>
      </c>
      <c r="AU32" s="275">
        <f t="shared" si="13"/>
        <v>44</v>
      </c>
      <c r="AV32" s="275">
        <f t="shared" si="14"/>
      </c>
      <c r="AW32" s="275">
        <f t="shared" si="15"/>
      </c>
      <c r="AX32" s="275">
        <f t="shared" si="16"/>
      </c>
      <c r="AY32" s="275">
        <f t="shared" si="17"/>
      </c>
      <c r="AZ32" s="275">
        <f t="shared" si="18"/>
      </c>
      <c r="BA32" s="275">
        <f t="shared" si="19"/>
      </c>
      <c r="BB32" s="275">
        <f t="shared" si="20"/>
      </c>
      <c r="BC32" s="275">
        <f t="shared" si="21"/>
      </c>
      <c r="BD32" s="275">
        <f t="shared" si="22"/>
      </c>
    </row>
    <row r="33" spans="1:56" s="200" customFormat="1" ht="12.75">
      <c r="A33" s="206" t="s">
        <v>194</v>
      </c>
      <c r="B33" s="205" t="s">
        <v>195</v>
      </c>
      <c r="C33" s="221" t="s">
        <v>69</v>
      </c>
      <c r="D33" s="354">
        <v>93</v>
      </c>
      <c r="E33" s="203">
        <f>IF(ISBLANK(D33),"",VLOOKUP(D33,Po_60_m,2))</f>
        <v>17</v>
      </c>
      <c r="F33" s="259"/>
      <c r="G33" s="244">
        <f>IF(ISBLANK(F33),"",VLOOKUP(F33,Po_120_m,2))</f>
      </c>
      <c r="H33" s="260"/>
      <c r="I33" s="244">
        <f>IF(ISBLANK(H33),"",VLOOKUP(H33,Po_50_m_H.,2))</f>
      </c>
      <c r="J33" s="261"/>
      <c r="K33" s="244">
        <f>IF(ISBLANK(J33),"",VLOOKUP(J33,Po_500_m,2))</f>
      </c>
      <c r="L33" s="262"/>
      <c r="M33" s="244">
        <f>IF(ISBLANK(L33),"",VLOOKUP(L33,Po_1000_m,2))</f>
      </c>
      <c r="N33" s="262">
        <v>7300</v>
      </c>
      <c r="O33" s="244">
        <f>IF(ISBLANK(N33),"",VLOOKUP(N33,Po_1_km_marche,2))</f>
        <v>12</v>
      </c>
      <c r="P33" s="263"/>
      <c r="Q33" s="244">
        <f>IF(ISBLANK(P33),"",VLOOKUP(P33,Po_Longueur,2))</f>
      </c>
      <c r="R33" s="263">
        <v>600</v>
      </c>
      <c r="S33" s="244">
        <f>IF(ISBLANK(R33),"",VLOOKUP(R33,Po_Triple_saut,2))</f>
        <v>14</v>
      </c>
      <c r="T33" s="263"/>
      <c r="U33" s="244">
        <f>IF(ISBLANK(T33),"",VLOOKUP(T33,Po_Hauteur,2))</f>
      </c>
      <c r="V33" s="263"/>
      <c r="W33" s="244">
        <f>IF(ISBLANK(V33),"",VLOOKUP(V33,Po_Perche,2))</f>
      </c>
      <c r="X33" s="263"/>
      <c r="Y33" s="244">
        <f>IF(ISBLANK(X33),"",VLOOKUP(X33,Po_Poids,2))</f>
      </c>
      <c r="Z33" s="264"/>
      <c r="AA33" s="244">
        <f>IF(ISBLANK(Z33),"",VLOOKUP(Z33,Po_Disque,2))</f>
      </c>
      <c r="AB33" s="264"/>
      <c r="AC33" s="244">
        <f>IF(ISBLANK(AB33),"",VLOOKUP(AB33,Po_Javelot,2))</f>
      </c>
      <c r="AD33" s="264"/>
      <c r="AE33" s="244">
        <f>IF(ISBLANK(AD33),"",VLOOKUP(AD33,Po_Ballonde,2))</f>
      </c>
      <c r="AF33" s="265">
        <f t="shared" si="0"/>
        <v>3</v>
      </c>
      <c r="AG33" s="244">
        <f t="shared" si="1"/>
        <v>43</v>
      </c>
      <c r="AH33" s="266">
        <v>29</v>
      </c>
      <c r="AI33" s="129"/>
      <c r="AJ33" s="275">
        <f t="shared" si="2"/>
      </c>
      <c r="AK33" s="275">
        <f t="shared" si="3"/>
      </c>
      <c r="AL33" s="275">
        <f t="shared" si="4"/>
      </c>
      <c r="AM33" s="275">
        <f t="shared" si="5"/>
        <v>43</v>
      </c>
      <c r="AN33" s="275">
        <f t="shared" si="6"/>
      </c>
      <c r="AO33" s="275">
        <f t="shared" si="7"/>
      </c>
      <c r="AP33" s="275">
        <f t="shared" si="8"/>
      </c>
      <c r="AQ33" s="275">
        <f t="shared" si="9"/>
      </c>
      <c r="AR33" s="275">
        <f t="shared" si="10"/>
      </c>
      <c r="AS33" s="275">
        <f t="shared" si="11"/>
      </c>
      <c r="AT33" s="275">
        <f t="shared" si="12"/>
      </c>
      <c r="AU33" s="275">
        <f t="shared" si="13"/>
      </c>
      <c r="AV33" s="275">
        <f t="shared" si="14"/>
      </c>
      <c r="AW33" s="275">
        <f t="shared" si="15"/>
      </c>
      <c r="AX33" s="275">
        <f t="shared" si="16"/>
      </c>
      <c r="AY33" s="275">
        <f t="shared" si="17"/>
      </c>
      <c r="AZ33" s="275">
        <f t="shared" si="18"/>
      </c>
      <c r="BA33" s="275">
        <f t="shared" si="19"/>
      </c>
      <c r="BB33" s="275">
        <f t="shared" si="20"/>
      </c>
      <c r="BC33" s="275">
        <f t="shared" si="21"/>
      </c>
      <c r="BD33" s="275">
        <f t="shared" si="22"/>
      </c>
    </row>
    <row r="34" spans="1:56" s="200" customFormat="1" ht="12.75">
      <c r="A34" s="207" t="s">
        <v>587</v>
      </c>
      <c r="B34" s="208" t="s">
        <v>588</v>
      </c>
      <c r="C34" s="220" t="s">
        <v>58</v>
      </c>
      <c r="D34" s="354"/>
      <c r="E34" s="203">
        <f>IF(ISBLANK(D34),"",VLOOKUP(D34,Po_60_m,2))</f>
      </c>
      <c r="F34" s="259"/>
      <c r="G34" s="244">
        <f>IF(ISBLANK(F34),"",VLOOKUP(F34,Po_120_m,2))</f>
      </c>
      <c r="H34" s="260">
        <v>114</v>
      </c>
      <c r="I34" s="244">
        <f>IF(ISBLANK(H34),"",VLOOKUP(H34,Po_50_m_H.,2))</f>
        <v>16</v>
      </c>
      <c r="J34" s="261"/>
      <c r="K34" s="244">
        <f>IF(ISBLANK(J34),"",VLOOKUP(J34,Po_500_m,2))</f>
      </c>
      <c r="L34" s="262"/>
      <c r="M34" s="244">
        <f>IF(ISBLANK(L34),"",VLOOKUP(L34,Po_1000_m,2))</f>
      </c>
      <c r="N34" s="262">
        <v>7170</v>
      </c>
      <c r="O34" s="244">
        <f>IF(ISBLANK(N34),"",VLOOKUP(N34,Po_1_km_marche,2))</f>
        <v>13</v>
      </c>
      <c r="P34" s="263"/>
      <c r="Q34" s="244">
        <f>IF(ISBLANK(P34),"",VLOOKUP(P34,Po_Longueur,2))</f>
      </c>
      <c r="R34" s="263">
        <v>611</v>
      </c>
      <c r="S34" s="244">
        <f>IF(ISBLANK(R34),"",VLOOKUP(R34,Po_Triple_saut,2))</f>
        <v>14</v>
      </c>
      <c r="T34" s="263"/>
      <c r="U34" s="244">
        <f>IF(ISBLANK(T34),"",VLOOKUP(T34,Po_Hauteur,2))</f>
      </c>
      <c r="V34" s="263"/>
      <c r="W34" s="244">
        <f>IF(ISBLANK(V34),"",VLOOKUP(V34,Po_Perche,2))</f>
      </c>
      <c r="X34" s="263"/>
      <c r="Y34" s="244">
        <f>IF(ISBLANK(X34),"",VLOOKUP(X34,Po_Poids,2))</f>
      </c>
      <c r="Z34" s="264"/>
      <c r="AA34" s="244">
        <f>IF(ISBLANK(Z34),"",VLOOKUP(Z34,Po_Disque,2))</f>
      </c>
      <c r="AB34" s="264"/>
      <c r="AC34" s="244">
        <f>IF(ISBLANK(AB34),"",VLOOKUP(AB34,Po_Javelot,2))</f>
      </c>
      <c r="AD34" s="264"/>
      <c r="AE34" s="244">
        <f>IF(ISBLANK(AD34),"",VLOOKUP(AD34,Po_Ballonde,2))</f>
      </c>
      <c r="AF34" s="265">
        <f t="shared" si="0"/>
        <v>3</v>
      </c>
      <c r="AG34" s="244">
        <f t="shared" si="1"/>
        <v>43</v>
      </c>
      <c r="AH34" s="266">
        <v>30</v>
      </c>
      <c r="AI34" s="129"/>
      <c r="AJ34" s="275">
        <f t="shared" si="2"/>
      </c>
      <c r="AK34" s="275">
        <f t="shared" si="3"/>
      </c>
      <c r="AL34" s="275">
        <f t="shared" si="4"/>
      </c>
      <c r="AM34" s="275">
        <f t="shared" si="5"/>
      </c>
      <c r="AN34" s="275">
        <f t="shared" si="6"/>
      </c>
      <c r="AO34" s="275">
        <f t="shared" si="7"/>
      </c>
      <c r="AP34" s="275">
        <f t="shared" si="8"/>
      </c>
      <c r="AQ34" s="275">
        <f t="shared" si="9"/>
      </c>
      <c r="AR34" s="275">
        <f t="shared" si="10"/>
      </c>
      <c r="AS34" s="275">
        <f t="shared" si="11"/>
      </c>
      <c r="AT34" s="275">
        <f t="shared" si="12"/>
      </c>
      <c r="AU34" s="275">
        <f t="shared" si="13"/>
        <v>43</v>
      </c>
      <c r="AV34" s="275">
        <f t="shared" si="14"/>
      </c>
      <c r="AW34" s="275">
        <f t="shared" si="15"/>
      </c>
      <c r="AX34" s="275">
        <f t="shared" si="16"/>
      </c>
      <c r="AY34" s="275">
        <f t="shared" si="17"/>
      </c>
      <c r="AZ34" s="275">
        <f t="shared" si="18"/>
      </c>
      <c r="BA34" s="275">
        <f t="shared" si="19"/>
      </c>
      <c r="BB34" s="275">
        <f t="shared" si="20"/>
      </c>
      <c r="BC34" s="275">
        <f t="shared" si="21"/>
      </c>
      <c r="BD34" s="275">
        <f t="shared" si="22"/>
      </c>
    </row>
    <row r="35" spans="1:56" s="200" customFormat="1" ht="12.75">
      <c r="A35" s="209" t="s">
        <v>531</v>
      </c>
      <c r="B35" s="204" t="s">
        <v>532</v>
      </c>
      <c r="C35" s="220" t="s">
        <v>44</v>
      </c>
      <c r="D35" s="354"/>
      <c r="E35" s="203">
        <f>IF(ISBLANK(D35),"",VLOOKUP(D35,Po_60_m,2))</f>
      </c>
      <c r="F35" s="259"/>
      <c r="G35" s="244">
        <f>IF(ISBLANK(F35),"",VLOOKUP(F35,Po_120_m,2))</f>
      </c>
      <c r="H35" s="260">
        <v>109</v>
      </c>
      <c r="I35" s="244">
        <f>IF(ISBLANK(H35),"",VLOOKUP(H35,Po_50_m_H.,2))</f>
        <v>17</v>
      </c>
      <c r="J35" s="261"/>
      <c r="K35" s="244">
        <f>IF(ISBLANK(J35),"",VLOOKUP(J35,Po_500_m,2))</f>
      </c>
      <c r="L35" s="262"/>
      <c r="M35" s="244">
        <f>IF(ISBLANK(L35),"",VLOOKUP(L35,Po_1000_m,2))</f>
      </c>
      <c r="N35" s="262">
        <v>7340</v>
      </c>
      <c r="O35" s="244">
        <f>IF(ISBLANK(N35),"",VLOOKUP(N35,Po_1_km_marche,2))</f>
        <v>11</v>
      </c>
      <c r="P35" s="263"/>
      <c r="Q35" s="244">
        <f>IF(ISBLANK(P35),"",VLOOKUP(P35,Po_Longueur,2))</f>
      </c>
      <c r="R35" s="263">
        <v>628</v>
      </c>
      <c r="S35" s="244">
        <f>IF(ISBLANK(R35),"",VLOOKUP(R35,Po_Triple_saut,2))</f>
        <v>15</v>
      </c>
      <c r="T35" s="263"/>
      <c r="U35" s="244">
        <f>IF(ISBLANK(T35),"",VLOOKUP(T35,Po_Hauteur,2))</f>
      </c>
      <c r="V35" s="263"/>
      <c r="W35" s="244">
        <f>IF(ISBLANK(V35),"",VLOOKUP(V35,Po_Perche,2))</f>
      </c>
      <c r="X35" s="263"/>
      <c r="Y35" s="244">
        <f>IF(ISBLANK(X35),"",VLOOKUP(X35,Po_Poids,2))</f>
      </c>
      <c r="Z35" s="264"/>
      <c r="AA35" s="244">
        <f>IF(ISBLANK(Z35),"",VLOOKUP(Z35,Po_Disque,2))</f>
      </c>
      <c r="AB35" s="264"/>
      <c r="AC35" s="244">
        <f>IF(ISBLANK(AB35),"",VLOOKUP(AB35,Po_Javelot,2))</f>
      </c>
      <c r="AD35" s="264"/>
      <c r="AE35" s="244">
        <f>IF(ISBLANK(AD35),"",VLOOKUP(AD35,Po_Ballonde,2))</f>
      </c>
      <c r="AF35" s="265">
        <f t="shared" si="0"/>
        <v>3</v>
      </c>
      <c r="AG35" s="244">
        <f t="shared" si="1"/>
        <v>43</v>
      </c>
      <c r="AH35" s="266">
        <v>31</v>
      </c>
      <c r="AI35" s="129"/>
      <c r="AJ35" s="275">
        <f t="shared" si="2"/>
      </c>
      <c r="AK35" s="275">
        <f t="shared" si="3"/>
      </c>
      <c r="AL35" s="275">
        <f t="shared" si="4"/>
      </c>
      <c r="AM35" s="275">
        <f t="shared" si="5"/>
      </c>
      <c r="AN35" s="275">
        <f t="shared" si="6"/>
      </c>
      <c r="AO35" s="275">
        <f t="shared" si="7"/>
      </c>
      <c r="AP35" s="275">
        <f t="shared" si="8"/>
      </c>
      <c r="AQ35" s="275">
        <f t="shared" si="9"/>
      </c>
      <c r="AR35" s="275">
        <f t="shared" si="10"/>
      </c>
      <c r="AS35" s="275">
        <f t="shared" si="11"/>
      </c>
      <c r="AT35" s="275">
        <f t="shared" si="12"/>
      </c>
      <c r="AU35" s="275">
        <f t="shared" si="13"/>
      </c>
      <c r="AV35" s="275">
        <f t="shared" si="14"/>
      </c>
      <c r="AW35" s="275">
        <f t="shared" si="15"/>
      </c>
      <c r="AX35" s="275">
        <f t="shared" si="16"/>
        <v>43</v>
      </c>
      <c r="AY35" s="275">
        <f t="shared" si="17"/>
      </c>
      <c r="AZ35" s="275">
        <f t="shared" si="18"/>
      </c>
      <c r="BA35" s="275">
        <f t="shared" si="19"/>
      </c>
      <c r="BB35" s="275">
        <f t="shared" si="20"/>
      </c>
      <c r="BC35" s="275">
        <f t="shared" si="21"/>
      </c>
      <c r="BD35" s="275">
        <f t="shared" si="22"/>
      </c>
    </row>
    <row r="36" spans="1:56" s="200" customFormat="1" ht="12.75">
      <c r="A36" s="207" t="s">
        <v>589</v>
      </c>
      <c r="B36" s="208" t="s">
        <v>99</v>
      </c>
      <c r="C36" s="220" t="s">
        <v>69</v>
      </c>
      <c r="D36" s="354">
        <v>111</v>
      </c>
      <c r="E36" s="203">
        <f>IF(ISBLANK(D36),"",VLOOKUP(D36,Po_60_m,2))</f>
        <v>10</v>
      </c>
      <c r="F36" s="259"/>
      <c r="G36" s="244">
        <f>IF(ISBLANK(F36),"",VLOOKUP(F36,Po_120_m,2))</f>
      </c>
      <c r="H36" s="260"/>
      <c r="I36" s="244">
        <f>IF(ISBLANK(H36),"",VLOOKUP(H36,Po_50_m_H.,2))</f>
      </c>
      <c r="J36" s="261"/>
      <c r="K36" s="244">
        <f>IF(ISBLANK(J36),"",VLOOKUP(J36,Po_500_m,2))</f>
      </c>
      <c r="L36" s="262"/>
      <c r="M36" s="244">
        <f>IF(ISBLANK(L36),"",VLOOKUP(L36,Po_1000_m,2))</f>
      </c>
      <c r="N36" s="262">
        <v>6350</v>
      </c>
      <c r="O36" s="244">
        <f>IF(ISBLANK(N36),"",VLOOKUP(N36,Po_1_km_marche,2))</f>
        <v>17</v>
      </c>
      <c r="P36" s="263"/>
      <c r="Q36" s="244">
        <f>IF(ISBLANK(P36),"",VLOOKUP(P36,Po_Longueur,2))</f>
      </c>
      <c r="R36" s="263">
        <v>625</v>
      </c>
      <c r="S36" s="244">
        <f>IF(ISBLANK(R36),"",VLOOKUP(R36,Po_Triple_saut,2))</f>
        <v>15</v>
      </c>
      <c r="T36" s="263"/>
      <c r="U36" s="244">
        <f>IF(ISBLANK(T36),"",VLOOKUP(T36,Po_Hauteur,2))</f>
      </c>
      <c r="V36" s="263"/>
      <c r="W36" s="244">
        <f>IF(ISBLANK(V36),"",VLOOKUP(V36,Po_Perche,2))</f>
      </c>
      <c r="X36" s="263"/>
      <c r="Y36" s="244">
        <f>IF(ISBLANK(X36),"",VLOOKUP(X36,Po_Poids,2))</f>
      </c>
      <c r="Z36" s="264"/>
      <c r="AA36" s="244">
        <f>IF(ISBLANK(Z36),"",VLOOKUP(Z36,Po_Disque,2))</f>
      </c>
      <c r="AB36" s="264"/>
      <c r="AC36" s="244">
        <f>IF(ISBLANK(AB36),"",VLOOKUP(AB36,Po_Javelot,2))</f>
      </c>
      <c r="AD36" s="264"/>
      <c r="AE36" s="244">
        <f>IF(ISBLANK(AD36),"",VLOOKUP(AD36,Po_Ballonde,2))</f>
      </c>
      <c r="AF36" s="265">
        <f t="shared" si="0"/>
        <v>3</v>
      </c>
      <c r="AG36" s="244">
        <f t="shared" si="1"/>
        <v>42</v>
      </c>
      <c r="AH36" s="266">
        <v>32</v>
      </c>
      <c r="AI36" s="129"/>
      <c r="AJ36" s="275">
        <f t="shared" si="2"/>
      </c>
      <c r="AK36" s="275">
        <f t="shared" si="3"/>
      </c>
      <c r="AL36" s="275">
        <f t="shared" si="4"/>
      </c>
      <c r="AM36" s="275">
        <f t="shared" si="5"/>
        <v>42</v>
      </c>
      <c r="AN36" s="275">
        <f t="shared" si="6"/>
      </c>
      <c r="AO36" s="275">
        <f t="shared" si="7"/>
      </c>
      <c r="AP36" s="275">
        <f t="shared" si="8"/>
      </c>
      <c r="AQ36" s="275">
        <f t="shared" si="9"/>
      </c>
      <c r="AR36" s="275">
        <f t="shared" si="10"/>
      </c>
      <c r="AS36" s="275">
        <f t="shared" si="11"/>
      </c>
      <c r="AT36" s="275">
        <f t="shared" si="12"/>
      </c>
      <c r="AU36" s="275">
        <f t="shared" si="13"/>
      </c>
      <c r="AV36" s="275">
        <f t="shared" si="14"/>
      </c>
      <c r="AW36" s="275">
        <f t="shared" si="15"/>
      </c>
      <c r="AX36" s="275">
        <f t="shared" si="16"/>
      </c>
      <c r="AY36" s="275">
        <f t="shared" si="17"/>
      </c>
      <c r="AZ36" s="275">
        <f t="shared" si="18"/>
      </c>
      <c r="BA36" s="275">
        <f t="shared" si="19"/>
      </c>
      <c r="BB36" s="275">
        <f t="shared" si="20"/>
      </c>
      <c r="BC36" s="275">
        <f t="shared" si="21"/>
      </c>
      <c r="BD36" s="275">
        <f t="shared" si="22"/>
      </c>
    </row>
    <row r="37" spans="1:56" s="200" customFormat="1" ht="12.75">
      <c r="A37" s="209" t="s">
        <v>569</v>
      </c>
      <c r="B37" s="204" t="s">
        <v>570</v>
      </c>
      <c r="C37" s="220" t="s">
        <v>54</v>
      </c>
      <c r="D37" s="354">
        <v>102</v>
      </c>
      <c r="E37" s="203">
        <f>IF(ISBLANK(D37),"",VLOOKUP(D37,Po_60_m,2))</f>
        <v>13</v>
      </c>
      <c r="F37" s="259"/>
      <c r="G37" s="244">
        <f>IF(ISBLANK(F37),"",VLOOKUP(F37,Po_120_m,2))</f>
      </c>
      <c r="H37" s="260"/>
      <c r="I37" s="244">
        <f>IF(ISBLANK(H37),"",VLOOKUP(H37,Po_50_m_H.,2))</f>
      </c>
      <c r="J37" s="261"/>
      <c r="K37" s="244">
        <f>IF(ISBLANK(J37),"",VLOOKUP(J37,Po_500_m,2))</f>
      </c>
      <c r="L37" s="262"/>
      <c r="M37" s="244">
        <f>IF(ISBLANK(L37),"",VLOOKUP(L37,Po_1000_m,2))</f>
      </c>
      <c r="N37" s="262">
        <v>6540</v>
      </c>
      <c r="O37" s="244">
        <f>IF(ISBLANK(N37),"",VLOOKUP(N37,Po_1_km_marche,2))</f>
        <v>15</v>
      </c>
      <c r="P37" s="263"/>
      <c r="Q37" s="244">
        <f>IF(ISBLANK(P37),"",VLOOKUP(P37,Po_Longueur,2))</f>
      </c>
      <c r="R37" s="263"/>
      <c r="S37" s="244">
        <f>IF(ISBLANK(R37),"",VLOOKUP(R37,Po_Triple_saut,2))</f>
      </c>
      <c r="T37" s="263">
        <v>100</v>
      </c>
      <c r="U37" s="244">
        <f>IF(ISBLANK(T37),"",VLOOKUP(T37,Po_Hauteur,2))</f>
        <v>14</v>
      </c>
      <c r="V37" s="263"/>
      <c r="W37" s="244">
        <f>IF(ISBLANK(V37),"",VLOOKUP(V37,Po_Perche,2))</f>
      </c>
      <c r="X37" s="263"/>
      <c r="Y37" s="244">
        <f>IF(ISBLANK(X37),"",VLOOKUP(X37,Po_Poids,2))</f>
      </c>
      <c r="Z37" s="264"/>
      <c r="AA37" s="244">
        <f>IF(ISBLANK(Z37),"",VLOOKUP(Z37,Po_Disque,2))</f>
      </c>
      <c r="AB37" s="264"/>
      <c r="AC37" s="244">
        <f>IF(ISBLANK(AB37),"",VLOOKUP(AB37,Po_Javelot,2))</f>
      </c>
      <c r="AD37" s="264"/>
      <c r="AE37" s="244">
        <f>IF(ISBLANK(AD37),"",VLOOKUP(AD37,Po_Ballonde,2))</f>
      </c>
      <c r="AF37" s="265">
        <f aca="true" t="shared" si="23" ref="AF37:AF63">IF(ISBLANK(C37),"",COUNTA(AD37,AB37,Z37,X37,V37,T37,R37,P37,N37,L37,J37,H37,F37,D37))</f>
        <v>3</v>
      </c>
      <c r="AG37" s="244">
        <f aca="true" t="shared" si="24" ref="AG37:AG63">SUM(,AE37,AC37,AA37,Y37,W37,U37,S37,Q37,O37,M37,K37,I37,G37,E37)</f>
        <v>42</v>
      </c>
      <c r="AH37" s="266">
        <v>33</v>
      </c>
      <c r="AI37" s="129"/>
      <c r="AJ37" s="275">
        <f aca="true" t="shared" si="25" ref="AJ37:AJ63">IF($AJ$3&lt;&gt;(C37),"",AG37)</f>
      </c>
      <c r="AK37" s="275">
        <f aca="true" t="shared" si="26" ref="AK37:AK63">IF($AK$3&lt;&gt;(C37),"",AG37)</f>
      </c>
      <c r="AL37" s="275">
        <f aca="true" t="shared" si="27" ref="AL37:AL63">IF($AL$3&lt;&gt;(C37),"",AG37)</f>
      </c>
      <c r="AM37" s="275">
        <f aca="true" t="shared" si="28" ref="AM37:AM63">IF($AM$3&lt;&gt;(C37),"",AG37)</f>
      </c>
      <c r="AN37" s="275">
        <f aca="true" t="shared" si="29" ref="AN37:AN63">IF($AN$3&lt;&gt;(C37),"",AG37)</f>
      </c>
      <c r="AO37" s="275">
        <f aca="true" t="shared" si="30" ref="AO37:AO63">IF($AO$3&lt;&gt;(C37),"",AG37)</f>
      </c>
      <c r="AP37" s="275">
        <f aca="true" t="shared" si="31" ref="AP37:AP63">IF($AP$3&lt;&gt;(C37),"",AG37)</f>
      </c>
      <c r="AQ37" s="275">
        <f aca="true" t="shared" si="32" ref="AQ37:AQ63">IF($AQ$3&lt;&gt;(C37),"",AG37)</f>
      </c>
      <c r="AR37" s="275">
        <f aca="true" t="shared" si="33" ref="AR37:AR63">IF($AR$3&lt;&gt;(C37),"",AG37)</f>
      </c>
      <c r="AS37" s="275">
        <f aca="true" t="shared" si="34" ref="AS37:AS63">IF($AS$3&lt;&gt;(C37),"",AG37)</f>
      </c>
      <c r="AT37" s="275">
        <f aca="true" t="shared" si="35" ref="AT37:AT63">IF($AT$3&lt;&gt;(C37),"",AG37)</f>
      </c>
      <c r="AU37" s="275">
        <f aca="true" t="shared" si="36" ref="AU37:AU63">IF($AU$3&lt;&gt;(C37),"",AG37)</f>
      </c>
      <c r="AV37" s="275">
        <f aca="true" t="shared" si="37" ref="AV37:AV63">IF($AV$3&lt;&gt;(C37),"",AG37)</f>
        <v>42</v>
      </c>
      <c r="AW37" s="275">
        <f aca="true" t="shared" si="38" ref="AW37:AW63">IF($AW$3&lt;&gt;(C37),"",AG37)</f>
      </c>
      <c r="AX37" s="275">
        <f aca="true" t="shared" si="39" ref="AX37:AX63">IF($AX$3&lt;&gt;(C37),"",AG37)</f>
      </c>
      <c r="AY37" s="275">
        <f aca="true" t="shared" si="40" ref="AY37:AY63">IF($AY$3&lt;&gt;(C37),"",AG37)</f>
      </c>
      <c r="AZ37" s="275">
        <f aca="true" t="shared" si="41" ref="AZ37:AZ63">IF($AZ$3&lt;&gt;(C37),"",AG37)</f>
      </c>
      <c r="BA37" s="275">
        <f aca="true" t="shared" si="42" ref="BA37:BA63">IF($BA$3&lt;&gt;(C37),"",AG37)</f>
      </c>
      <c r="BB37" s="275">
        <f aca="true" t="shared" si="43" ref="BB37:BB63">IF($BB$3&lt;&gt;(C37),"",AG37)</f>
      </c>
      <c r="BC37" s="275">
        <f aca="true" t="shared" si="44" ref="BC37:BC63">IF($BC$3&lt;&gt;(C37),"",AG37)</f>
      </c>
      <c r="BD37" s="275">
        <f aca="true" t="shared" si="45" ref="BD37:BD63">IF($BD$3&lt;&gt;(C37),"",AG37)</f>
      </c>
    </row>
    <row r="38" spans="1:56" s="199" customFormat="1" ht="12.75">
      <c r="A38" s="209" t="s">
        <v>201</v>
      </c>
      <c r="B38" s="204" t="s">
        <v>202</v>
      </c>
      <c r="C38" s="220" t="s">
        <v>44</v>
      </c>
      <c r="D38" s="354">
        <v>101</v>
      </c>
      <c r="E38" s="203">
        <f>IF(ISBLANK(D38),"",VLOOKUP(D38,Po_60_m,2))</f>
        <v>13</v>
      </c>
      <c r="F38" s="259"/>
      <c r="G38" s="244">
        <f>IF(ISBLANK(F38),"",VLOOKUP(F38,Po_120_m,2))</f>
      </c>
      <c r="H38" s="260"/>
      <c r="I38" s="244">
        <f>IF(ISBLANK(H38),"",VLOOKUP(H38,Po_50_m_H.,2))</f>
      </c>
      <c r="J38" s="261"/>
      <c r="K38" s="244">
        <f>IF(ISBLANK(J38),"",VLOOKUP(J38,Po_500_m,2))</f>
      </c>
      <c r="L38" s="262"/>
      <c r="M38" s="244">
        <f>IF(ISBLANK(L38),"",VLOOKUP(L38,Po_1000_m,2))</f>
      </c>
      <c r="N38" s="262">
        <v>7120</v>
      </c>
      <c r="O38" s="244">
        <f>IF(ISBLANK(N38),"",VLOOKUP(N38,Po_1_km_marche,2))</f>
        <v>13</v>
      </c>
      <c r="P38" s="263"/>
      <c r="Q38" s="244">
        <f>IF(ISBLANK(P38),"",VLOOKUP(P38,Po_Longueur,2))</f>
      </c>
      <c r="R38" s="263"/>
      <c r="S38" s="244">
        <f>IF(ISBLANK(R38),"",VLOOKUP(R38,Po_Triple_saut,2))</f>
      </c>
      <c r="T38" s="263"/>
      <c r="U38" s="244">
        <f>IF(ISBLANK(T38),"",VLOOKUP(T38,Po_Hauteur,2))</f>
      </c>
      <c r="V38" s="263"/>
      <c r="W38" s="244">
        <f>IF(ISBLANK(V38),"",VLOOKUP(V38,Po_Perche,2))</f>
      </c>
      <c r="X38" s="263">
        <v>593</v>
      </c>
      <c r="Y38" s="244">
        <f>IF(ISBLANK(X38),"",VLOOKUP(X38,Po_Poids,2))</f>
        <v>16</v>
      </c>
      <c r="Z38" s="264"/>
      <c r="AA38" s="244">
        <f>IF(ISBLANK(Z38),"",VLOOKUP(Z38,Po_Disque,2))</f>
      </c>
      <c r="AB38" s="264"/>
      <c r="AC38" s="244">
        <f>IF(ISBLANK(AB38),"",VLOOKUP(AB38,Po_Javelot,2))</f>
      </c>
      <c r="AD38" s="264"/>
      <c r="AE38" s="244">
        <f>IF(ISBLANK(AD38),"",VLOOKUP(AD38,Po_Ballonde,2))</f>
      </c>
      <c r="AF38" s="265">
        <f t="shared" si="23"/>
        <v>3</v>
      </c>
      <c r="AG38" s="244">
        <f t="shared" si="24"/>
        <v>42</v>
      </c>
      <c r="AH38" s="266">
        <v>34</v>
      </c>
      <c r="AI38" s="129"/>
      <c r="AJ38" s="275">
        <f t="shared" si="25"/>
      </c>
      <c r="AK38" s="275">
        <f t="shared" si="26"/>
      </c>
      <c r="AL38" s="275">
        <f t="shared" si="27"/>
      </c>
      <c r="AM38" s="275">
        <f t="shared" si="28"/>
      </c>
      <c r="AN38" s="275">
        <f t="shared" si="29"/>
      </c>
      <c r="AO38" s="275">
        <f t="shared" si="30"/>
      </c>
      <c r="AP38" s="275">
        <f t="shared" si="31"/>
      </c>
      <c r="AQ38" s="275">
        <f t="shared" si="32"/>
      </c>
      <c r="AR38" s="275">
        <f t="shared" si="33"/>
      </c>
      <c r="AS38" s="275">
        <f t="shared" si="34"/>
      </c>
      <c r="AT38" s="275">
        <f t="shared" si="35"/>
      </c>
      <c r="AU38" s="275">
        <f t="shared" si="36"/>
      </c>
      <c r="AV38" s="275">
        <f t="shared" si="37"/>
      </c>
      <c r="AW38" s="275">
        <f t="shared" si="38"/>
      </c>
      <c r="AX38" s="275">
        <f t="shared" si="39"/>
        <v>42</v>
      </c>
      <c r="AY38" s="275">
        <f t="shared" si="40"/>
      </c>
      <c r="AZ38" s="275">
        <f t="shared" si="41"/>
      </c>
      <c r="BA38" s="275">
        <f t="shared" si="42"/>
      </c>
      <c r="BB38" s="275">
        <f t="shared" si="43"/>
      </c>
      <c r="BC38" s="275">
        <f t="shared" si="44"/>
      </c>
      <c r="BD38" s="275">
        <f t="shared" si="45"/>
      </c>
    </row>
    <row r="39" spans="1:56" s="199" customFormat="1" ht="12.75">
      <c r="A39" s="213" t="s">
        <v>127</v>
      </c>
      <c r="B39" s="214" t="s">
        <v>504</v>
      </c>
      <c r="C39" s="427" t="s">
        <v>42</v>
      </c>
      <c r="D39" s="354">
        <v>102</v>
      </c>
      <c r="E39" s="203">
        <f>IF(ISBLANK(D39),"",VLOOKUP(D39,Po_60_m,2))</f>
        <v>13</v>
      </c>
      <c r="F39" s="259"/>
      <c r="G39" s="244">
        <f>IF(ISBLANK(F39),"",VLOOKUP(F39,Po_120_m,2))</f>
      </c>
      <c r="H39" s="260">
        <v>105</v>
      </c>
      <c r="I39" s="244">
        <f>IF(ISBLANK(H39),"",VLOOKUP(H39,Po_50_m_H.,2))</f>
        <v>18</v>
      </c>
      <c r="J39" s="261"/>
      <c r="K39" s="244">
        <f>IF(ISBLANK(J39),"",VLOOKUP(J39,Po_500_m,2))</f>
      </c>
      <c r="L39" s="262"/>
      <c r="M39" s="244">
        <f>IF(ISBLANK(L39),"",VLOOKUP(L39,Po_1000_m,2))</f>
      </c>
      <c r="N39" s="262"/>
      <c r="O39" s="244">
        <f>IF(ISBLANK(N39),"",VLOOKUP(N39,Po_1_km_marche,2))</f>
      </c>
      <c r="P39" s="263"/>
      <c r="Q39" s="244">
        <f>IF(ISBLANK(P39),"",VLOOKUP(P39,Po_Longueur,2))</f>
      </c>
      <c r="R39" s="263">
        <v>545</v>
      </c>
      <c r="S39" s="244">
        <f>IF(ISBLANK(R39),"",VLOOKUP(R39,Po_Triple_saut,2))</f>
        <v>11</v>
      </c>
      <c r="T39" s="263"/>
      <c r="U39" s="244">
        <f>IF(ISBLANK(T39),"",VLOOKUP(T39,Po_Hauteur,2))</f>
      </c>
      <c r="V39" s="263"/>
      <c r="W39" s="244">
        <f>IF(ISBLANK(V39),"",VLOOKUP(V39,Po_Perche,2))</f>
      </c>
      <c r="X39" s="263"/>
      <c r="Y39" s="244">
        <f>IF(ISBLANK(X39),"",VLOOKUP(X39,Po_Poids,2))</f>
      </c>
      <c r="Z39" s="264"/>
      <c r="AA39" s="244">
        <f>IF(ISBLANK(Z39),"",VLOOKUP(Z39,Po_Disque,2))</f>
      </c>
      <c r="AB39" s="264"/>
      <c r="AC39" s="244">
        <f>IF(ISBLANK(AB39),"",VLOOKUP(AB39,Po_Javelot,2))</f>
      </c>
      <c r="AD39" s="264"/>
      <c r="AE39" s="244">
        <f>IF(ISBLANK(AD39),"",VLOOKUP(AD39,Po_Ballonde,2))</f>
      </c>
      <c r="AF39" s="265">
        <f t="shared" si="23"/>
        <v>3</v>
      </c>
      <c r="AG39" s="244">
        <f t="shared" si="24"/>
        <v>42</v>
      </c>
      <c r="AH39" s="266">
        <v>35</v>
      </c>
      <c r="AI39" s="129"/>
      <c r="AJ39" s="275">
        <f t="shared" si="25"/>
      </c>
      <c r="AK39" s="275">
        <f t="shared" si="26"/>
      </c>
      <c r="AL39" s="275">
        <f t="shared" si="27"/>
      </c>
      <c r="AM39" s="275">
        <f t="shared" si="28"/>
      </c>
      <c r="AN39" s="275">
        <f t="shared" si="29"/>
      </c>
      <c r="AO39" s="275">
        <f t="shared" si="30"/>
      </c>
      <c r="AP39" s="275">
        <f t="shared" si="31"/>
      </c>
      <c r="AQ39" s="275">
        <f t="shared" si="32"/>
      </c>
      <c r="AR39" s="275">
        <f t="shared" si="33"/>
      </c>
      <c r="AS39" s="275">
        <f t="shared" si="34"/>
      </c>
      <c r="AT39" s="275">
        <f t="shared" si="35"/>
      </c>
      <c r="AU39" s="275">
        <f t="shared" si="36"/>
      </c>
      <c r="AV39" s="275">
        <f t="shared" si="37"/>
      </c>
      <c r="AW39" s="275">
        <f t="shared" si="38"/>
      </c>
      <c r="AX39" s="275">
        <f t="shared" si="39"/>
      </c>
      <c r="AY39" s="275">
        <f t="shared" si="40"/>
      </c>
      <c r="AZ39" s="275">
        <f t="shared" si="41"/>
        <v>42</v>
      </c>
      <c r="BA39" s="275">
        <f t="shared" si="42"/>
      </c>
      <c r="BB39" s="275">
        <f t="shared" si="43"/>
      </c>
      <c r="BC39" s="275">
        <f t="shared" si="44"/>
      </c>
      <c r="BD39" s="275">
        <f t="shared" si="45"/>
      </c>
    </row>
    <row r="40" spans="1:56" s="199" customFormat="1" ht="12.75">
      <c r="A40" s="207" t="s">
        <v>300</v>
      </c>
      <c r="B40" s="208" t="s">
        <v>182</v>
      </c>
      <c r="C40" s="220" t="s">
        <v>69</v>
      </c>
      <c r="D40" s="354">
        <v>103</v>
      </c>
      <c r="E40" s="203">
        <f>IF(ISBLANK(D40),"",VLOOKUP(D40,Po_60_m,2))</f>
        <v>12</v>
      </c>
      <c r="F40" s="259"/>
      <c r="G40" s="244">
        <f>IF(ISBLANK(F40),"",VLOOKUP(F40,Po_120_m,2))</f>
      </c>
      <c r="H40" s="260"/>
      <c r="I40" s="244">
        <f>IF(ISBLANK(H40),"",VLOOKUP(H40,Po_50_m_H.,2))</f>
      </c>
      <c r="J40" s="261"/>
      <c r="K40" s="244">
        <f>IF(ISBLANK(J40),"",VLOOKUP(J40,Po_500_m,2))</f>
      </c>
      <c r="L40" s="262"/>
      <c r="M40" s="244">
        <f>IF(ISBLANK(L40),"",VLOOKUP(L40,Po_1000_m,2))</f>
      </c>
      <c r="N40" s="262">
        <v>7160</v>
      </c>
      <c r="O40" s="244">
        <f>IF(ISBLANK(N40),"",VLOOKUP(N40,Po_1_km_marche,2))</f>
        <v>13</v>
      </c>
      <c r="P40" s="263"/>
      <c r="Q40" s="244">
        <f>IF(ISBLANK(P40),"",VLOOKUP(P40,Po_Longueur,2))</f>
      </c>
      <c r="R40" s="263">
        <v>646</v>
      </c>
      <c r="S40" s="244">
        <f>IF(ISBLANK(R40),"",VLOOKUP(R40,Po_Triple_saut,2))</f>
        <v>16</v>
      </c>
      <c r="T40" s="263"/>
      <c r="U40" s="244">
        <f>IF(ISBLANK(T40),"",VLOOKUP(T40,Po_Hauteur,2))</f>
      </c>
      <c r="V40" s="263"/>
      <c r="W40" s="244">
        <f>IF(ISBLANK(V40),"",VLOOKUP(V40,Po_Perche,2))</f>
      </c>
      <c r="X40" s="263"/>
      <c r="Y40" s="244">
        <f>IF(ISBLANK(X40),"",VLOOKUP(X40,Po_Poids,2))</f>
      </c>
      <c r="Z40" s="264"/>
      <c r="AA40" s="244">
        <f>IF(ISBLANK(Z40),"",VLOOKUP(Z40,Po_Disque,2))</f>
      </c>
      <c r="AB40" s="264"/>
      <c r="AC40" s="244">
        <f>IF(ISBLANK(AB40),"",VLOOKUP(AB40,Po_Javelot,2))</f>
      </c>
      <c r="AD40" s="264"/>
      <c r="AE40" s="244">
        <f>IF(ISBLANK(AD40),"",VLOOKUP(AD40,Po_Ballonde,2))</f>
      </c>
      <c r="AF40" s="265">
        <f t="shared" si="23"/>
        <v>3</v>
      </c>
      <c r="AG40" s="244">
        <f t="shared" si="24"/>
        <v>41</v>
      </c>
      <c r="AH40" s="266">
        <v>36</v>
      </c>
      <c r="AI40" s="129"/>
      <c r="AJ40" s="275">
        <f t="shared" si="25"/>
      </c>
      <c r="AK40" s="275">
        <f t="shared" si="26"/>
      </c>
      <c r="AL40" s="275">
        <f t="shared" si="27"/>
      </c>
      <c r="AM40" s="275">
        <f t="shared" si="28"/>
        <v>41</v>
      </c>
      <c r="AN40" s="275">
        <f t="shared" si="29"/>
      </c>
      <c r="AO40" s="275">
        <f t="shared" si="30"/>
      </c>
      <c r="AP40" s="275">
        <f t="shared" si="31"/>
      </c>
      <c r="AQ40" s="275">
        <f t="shared" si="32"/>
      </c>
      <c r="AR40" s="275">
        <f t="shared" si="33"/>
      </c>
      <c r="AS40" s="275">
        <f t="shared" si="34"/>
      </c>
      <c r="AT40" s="275">
        <f t="shared" si="35"/>
      </c>
      <c r="AU40" s="275">
        <f t="shared" si="36"/>
      </c>
      <c r="AV40" s="275">
        <f t="shared" si="37"/>
      </c>
      <c r="AW40" s="275">
        <f t="shared" si="38"/>
      </c>
      <c r="AX40" s="275">
        <f t="shared" si="39"/>
      </c>
      <c r="AY40" s="275">
        <f t="shared" si="40"/>
      </c>
      <c r="AZ40" s="275">
        <f t="shared" si="41"/>
      </c>
      <c r="BA40" s="275">
        <f t="shared" si="42"/>
      </c>
      <c r="BB40" s="275">
        <f t="shared" si="43"/>
      </c>
      <c r="BC40" s="275">
        <f t="shared" si="44"/>
      </c>
      <c r="BD40" s="275">
        <f t="shared" si="45"/>
      </c>
    </row>
    <row r="41" spans="1:56" s="199" customFormat="1" ht="12.75">
      <c r="A41" s="207" t="s">
        <v>466</v>
      </c>
      <c r="B41" s="208" t="s">
        <v>467</v>
      </c>
      <c r="C41" s="220" t="s">
        <v>69</v>
      </c>
      <c r="D41" s="354">
        <v>106</v>
      </c>
      <c r="E41" s="203">
        <f>IF(ISBLANK(D41),"",VLOOKUP(D41,Po_60_m,2))</f>
        <v>11</v>
      </c>
      <c r="F41" s="259"/>
      <c r="G41" s="244">
        <f>IF(ISBLANK(F41),"",VLOOKUP(F41,Po_120_m,2))</f>
      </c>
      <c r="H41" s="260"/>
      <c r="I41" s="244">
        <f>IF(ISBLANK(H41),"",VLOOKUP(H41,Po_50_m_H.,2))</f>
      </c>
      <c r="J41" s="261"/>
      <c r="K41" s="244">
        <f>IF(ISBLANK(J41),"",VLOOKUP(J41,Po_500_m,2))</f>
      </c>
      <c r="L41" s="262"/>
      <c r="M41" s="244">
        <f>IF(ISBLANK(L41),"",VLOOKUP(L41,Po_1000_m,2))</f>
      </c>
      <c r="N41" s="262">
        <v>7330</v>
      </c>
      <c r="O41" s="244">
        <f>IF(ISBLANK(N41),"",VLOOKUP(N41,Po_1_km_marche,2))</f>
        <v>11</v>
      </c>
      <c r="P41" s="263"/>
      <c r="Q41" s="244">
        <f>IF(ISBLANK(P41),"",VLOOKUP(P41,Po_Longueur,2))</f>
      </c>
      <c r="R41" s="263">
        <v>670</v>
      </c>
      <c r="S41" s="244">
        <f>IF(ISBLANK(R41),"",VLOOKUP(R41,Po_Triple_saut,2))</f>
        <v>17</v>
      </c>
      <c r="T41" s="263"/>
      <c r="U41" s="244">
        <f>IF(ISBLANK(T41),"",VLOOKUP(T41,Po_Hauteur,2))</f>
      </c>
      <c r="V41" s="263"/>
      <c r="W41" s="244">
        <f>IF(ISBLANK(V41),"",VLOOKUP(V41,Po_Perche,2))</f>
      </c>
      <c r="X41" s="263"/>
      <c r="Y41" s="244">
        <f>IF(ISBLANK(X41),"",VLOOKUP(X41,Po_Poids,2))</f>
      </c>
      <c r="Z41" s="264"/>
      <c r="AA41" s="244">
        <f>IF(ISBLANK(Z41),"",VLOOKUP(Z41,Po_Disque,2))</f>
      </c>
      <c r="AB41" s="264"/>
      <c r="AC41" s="244">
        <f>IF(ISBLANK(AB41),"",VLOOKUP(AB41,Po_Javelot,2))</f>
      </c>
      <c r="AD41" s="264"/>
      <c r="AE41" s="244">
        <f>IF(ISBLANK(AD41),"",VLOOKUP(AD41,Po_Ballonde,2))</f>
      </c>
      <c r="AF41" s="265">
        <f t="shared" si="23"/>
        <v>3</v>
      </c>
      <c r="AG41" s="244">
        <f t="shared" si="24"/>
        <v>39</v>
      </c>
      <c r="AH41" s="266">
        <v>37</v>
      </c>
      <c r="AI41" s="129"/>
      <c r="AJ41" s="275">
        <f t="shared" si="25"/>
      </c>
      <c r="AK41" s="275">
        <f t="shared" si="26"/>
      </c>
      <c r="AL41" s="275">
        <f t="shared" si="27"/>
      </c>
      <c r="AM41" s="275">
        <f t="shared" si="28"/>
        <v>39</v>
      </c>
      <c r="AN41" s="275">
        <f t="shared" si="29"/>
      </c>
      <c r="AO41" s="275">
        <f t="shared" si="30"/>
      </c>
      <c r="AP41" s="275">
        <f t="shared" si="31"/>
      </c>
      <c r="AQ41" s="275">
        <f t="shared" si="32"/>
      </c>
      <c r="AR41" s="275">
        <f t="shared" si="33"/>
      </c>
      <c r="AS41" s="275">
        <f t="shared" si="34"/>
      </c>
      <c r="AT41" s="275">
        <f t="shared" si="35"/>
      </c>
      <c r="AU41" s="275">
        <f t="shared" si="36"/>
      </c>
      <c r="AV41" s="275">
        <f t="shared" si="37"/>
      </c>
      <c r="AW41" s="275">
        <f t="shared" si="38"/>
      </c>
      <c r="AX41" s="275">
        <f t="shared" si="39"/>
      </c>
      <c r="AY41" s="275">
        <f t="shared" si="40"/>
      </c>
      <c r="AZ41" s="275">
        <f t="shared" si="41"/>
      </c>
      <c r="BA41" s="275">
        <f t="shared" si="42"/>
      </c>
      <c r="BB41" s="275">
        <f t="shared" si="43"/>
      </c>
      <c r="BC41" s="275">
        <f t="shared" si="44"/>
      </c>
      <c r="BD41" s="275">
        <f t="shared" si="45"/>
      </c>
    </row>
    <row r="42" spans="1:56" s="199" customFormat="1" ht="12.75">
      <c r="A42" s="207" t="s">
        <v>306</v>
      </c>
      <c r="B42" s="208" t="s">
        <v>187</v>
      </c>
      <c r="C42" s="220" t="s">
        <v>54</v>
      </c>
      <c r="D42" s="354">
        <v>104</v>
      </c>
      <c r="E42" s="203">
        <f>IF(ISBLANK(D42),"",VLOOKUP(D42,Po_60_m,2))</f>
        <v>12</v>
      </c>
      <c r="F42" s="259"/>
      <c r="G42" s="244">
        <f>IF(ISBLANK(F42),"",VLOOKUP(F42,Po_120_m,2))</f>
      </c>
      <c r="H42" s="260"/>
      <c r="I42" s="244">
        <f>IF(ISBLANK(H42),"",VLOOKUP(H42,Po_50_m_H.,2))</f>
      </c>
      <c r="J42" s="261"/>
      <c r="K42" s="244">
        <f>IF(ISBLANK(J42),"",VLOOKUP(J42,Po_500_m,2))</f>
      </c>
      <c r="L42" s="262"/>
      <c r="M42" s="244">
        <f>IF(ISBLANK(L42),"",VLOOKUP(L42,Po_1000_m,2))</f>
      </c>
      <c r="N42" s="262">
        <v>7190</v>
      </c>
      <c r="O42" s="244">
        <f>IF(ISBLANK(N42),"",VLOOKUP(N42,Po_1_km_marche,2))</f>
        <v>13</v>
      </c>
      <c r="P42" s="263"/>
      <c r="Q42" s="244">
        <f>IF(ISBLANK(P42),"",VLOOKUP(P42,Po_Longueur,2))</f>
      </c>
      <c r="R42" s="263"/>
      <c r="S42" s="244">
        <f>IF(ISBLANK(R42),"",VLOOKUP(R42,Po_Triple_saut,2))</f>
      </c>
      <c r="T42" s="263"/>
      <c r="U42" s="244">
        <f>IF(ISBLANK(T42),"",VLOOKUP(T42,Po_Hauteur,2))</f>
      </c>
      <c r="V42" s="263"/>
      <c r="W42" s="244">
        <f>IF(ISBLANK(V42),"",VLOOKUP(V42,Po_Perche,2))</f>
      </c>
      <c r="X42" s="263">
        <v>545</v>
      </c>
      <c r="Y42" s="244">
        <f>IF(ISBLANK(X42),"",VLOOKUP(X42,Po_Poids,2))</f>
        <v>14</v>
      </c>
      <c r="Z42" s="264"/>
      <c r="AA42" s="244">
        <f>IF(ISBLANK(Z42),"",VLOOKUP(Z42,Po_Disque,2))</f>
      </c>
      <c r="AB42" s="264"/>
      <c r="AC42" s="244">
        <f>IF(ISBLANK(AB42),"",VLOOKUP(AB42,Po_Javelot,2))</f>
      </c>
      <c r="AD42" s="264"/>
      <c r="AE42" s="244">
        <f>IF(ISBLANK(AD42),"",VLOOKUP(AD42,Po_Ballonde,2))</f>
      </c>
      <c r="AF42" s="265">
        <f t="shared" si="23"/>
        <v>3</v>
      </c>
      <c r="AG42" s="244">
        <f t="shared" si="24"/>
        <v>39</v>
      </c>
      <c r="AH42" s="266">
        <v>38</v>
      </c>
      <c r="AI42" s="129"/>
      <c r="AJ42" s="275">
        <f t="shared" si="25"/>
      </c>
      <c r="AK42" s="275">
        <f t="shared" si="26"/>
      </c>
      <c r="AL42" s="275">
        <f t="shared" si="27"/>
      </c>
      <c r="AM42" s="275">
        <f t="shared" si="28"/>
      </c>
      <c r="AN42" s="275">
        <f t="shared" si="29"/>
      </c>
      <c r="AO42" s="275">
        <f t="shared" si="30"/>
      </c>
      <c r="AP42" s="275">
        <f t="shared" si="31"/>
      </c>
      <c r="AQ42" s="275">
        <f t="shared" si="32"/>
      </c>
      <c r="AR42" s="275">
        <f t="shared" si="33"/>
      </c>
      <c r="AS42" s="275">
        <f t="shared" si="34"/>
      </c>
      <c r="AT42" s="275">
        <f t="shared" si="35"/>
      </c>
      <c r="AU42" s="275">
        <f t="shared" si="36"/>
      </c>
      <c r="AV42" s="275">
        <f t="shared" si="37"/>
        <v>39</v>
      </c>
      <c r="AW42" s="275">
        <f t="shared" si="38"/>
      </c>
      <c r="AX42" s="275">
        <f t="shared" si="39"/>
      </c>
      <c r="AY42" s="275">
        <f t="shared" si="40"/>
      </c>
      <c r="AZ42" s="275">
        <f t="shared" si="41"/>
      </c>
      <c r="BA42" s="275">
        <f t="shared" si="42"/>
      </c>
      <c r="BB42" s="275">
        <f t="shared" si="43"/>
      </c>
      <c r="BC42" s="275">
        <f t="shared" si="44"/>
      </c>
      <c r="BD42" s="275">
        <f t="shared" si="45"/>
      </c>
    </row>
    <row r="43" spans="1:56" s="199" customFormat="1" ht="12.75">
      <c r="A43" s="207" t="s">
        <v>572</v>
      </c>
      <c r="B43" s="208" t="s">
        <v>573</v>
      </c>
      <c r="C43" s="220" t="s">
        <v>54</v>
      </c>
      <c r="D43" s="354">
        <v>104</v>
      </c>
      <c r="E43" s="203">
        <f>IF(ISBLANK(D43),"",VLOOKUP(D43,Po_60_m,2))</f>
        <v>12</v>
      </c>
      <c r="F43" s="259"/>
      <c r="G43" s="244">
        <f>IF(ISBLANK(F43),"",VLOOKUP(F43,Po_120_m,2))</f>
      </c>
      <c r="H43" s="260"/>
      <c r="I43" s="244">
        <f>IF(ISBLANK(H43),"",VLOOKUP(H43,Po_50_m_H.,2))</f>
      </c>
      <c r="J43" s="261"/>
      <c r="K43" s="244">
        <f>IF(ISBLANK(J43),"",VLOOKUP(J43,Po_500_m,2))</f>
      </c>
      <c r="L43" s="262"/>
      <c r="M43" s="244">
        <f>IF(ISBLANK(L43),"",VLOOKUP(L43,Po_1000_m,2))</f>
      </c>
      <c r="N43" s="262">
        <v>7130</v>
      </c>
      <c r="O43" s="244">
        <f>IF(ISBLANK(N43),"",VLOOKUP(N43,Po_1_km_marche,2))</f>
        <v>13</v>
      </c>
      <c r="P43" s="263"/>
      <c r="Q43" s="244">
        <f>IF(ISBLANK(P43),"",VLOOKUP(P43,Po_Longueur,2))</f>
      </c>
      <c r="R43" s="263"/>
      <c r="S43" s="244">
        <f>IF(ISBLANK(R43),"",VLOOKUP(R43,Po_Triple_saut,2))</f>
      </c>
      <c r="T43" s="263">
        <v>100</v>
      </c>
      <c r="U43" s="244">
        <f>IF(ISBLANK(T43),"",VLOOKUP(T43,Po_Hauteur,2))</f>
        <v>14</v>
      </c>
      <c r="V43" s="263"/>
      <c r="W43" s="244">
        <f>IF(ISBLANK(V43),"",VLOOKUP(V43,Po_Perche,2))</f>
      </c>
      <c r="X43" s="263"/>
      <c r="Y43" s="244">
        <f>IF(ISBLANK(X43),"",VLOOKUP(X43,Po_Poids,2))</f>
      </c>
      <c r="Z43" s="264"/>
      <c r="AA43" s="244">
        <f>IF(ISBLANK(Z43),"",VLOOKUP(Z43,Po_Disque,2))</f>
      </c>
      <c r="AB43" s="264"/>
      <c r="AC43" s="244">
        <f>IF(ISBLANK(AB43),"",VLOOKUP(AB43,Po_Javelot,2))</f>
      </c>
      <c r="AD43" s="264"/>
      <c r="AE43" s="244">
        <f>IF(ISBLANK(AD43),"",VLOOKUP(AD43,Po_Ballonde,2))</f>
      </c>
      <c r="AF43" s="265">
        <f t="shared" si="23"/>
        <v>3</v>
      </c>
      <c r="AG43" s="244">
        <f t="shared" si="24"/>
        <v>39</v>
      </c>
      <c r="AH43" s="266">
        <v>39</v>
      </c>
      <c r="AI43" s="129"/>
      <c r="AJ43" s="275">
        <f t="shared" si="25"/>
      </c>
      <c r="AK43" s="275">
        <f t="shared" si="26"/>
      </c>
      <c r="AL43" s="275">
        <f t="shared" si="27"/>
      </c>
      <c r="AM43" s="275">
        <f t="shared" si="28"/>
      </c>
      <c r="AN43" s="275">
        <f t="shared" si="29"/>
      </c>
      <c r="AO43" s="275">
        <f t="shared" si="30"/>
      </c>
      <c r="AP43" s="275">
        <f t="shared" si="31"/>
      </c>
      <c r="AQ43" s="275">
        <f t="shared" si="32"/>
      </c>
      <c r="AR43" s="275">
        <f t="shared" si="33"/>
      </c>
      <c r="AS43" s="275">
        <f t="shared" si="34"/>
      </c>
      <c r="AT43" s="275">
        <f t="shared" si="35"/>
      </c>
      <c r="AU43" s="275">
        <f t="shared" si="36"/>
      </c>
      <c r="AV43" s="275">
        <f t="shared" si="37"/>
        <v>39</v>
      </c>
      <c r="AW43" s="275">
        <f t="shared" si="38"/>
      </c>
      <c r="AX43" s="275">
        <f t="shared" si="39"/>
      </c>
      <c r="AY43" s="275">
        <f t="shared" si="40"/>
      </c>
      <c r="AZ43" s="275">
        <f t="shared" si="41"/>
      </c>
      <c r="BA43" s="275">
        <f t="shared" si="42"/>
      </c>
      <c r="BB43" s="275">
        <f t="shared" si="43"/>
      </c>
      <c r="BC43" s="275">
        <f t="shared" si="44"/>
      </c>
      <c r="BD43" s="275">
        <f t="shared" si="45"/>
      </c>
    </row>
    <row r="44" spans="1:56" s="199" customFormat="1" ht="12.75">
      <c r="A44" s="207" t="s">
        <v>470</v>
      </c>
      <c r="B44" s="208" t="s">
        <v>187</v>
      </c>
      <c r="C44" s="220" t="s">
        <v>54</v>
      </c>
      <c r="D44" s="354">
        <v>105</v>
      </c>
      <c r="E44" s="203">
        <f>IF(ISBLANK(D44),"",VLOOKUP(D44,Po_60_m,2))</f>
        <v>12</v>
      </c>
      <c r="F44" s="259"/>
      <c r="G44" s="244">
        <f>IF(ISBLANK(F44),"",VLOOKUP(F44,Po_120_m,2))</f>
      </c>
      <c r="H44" s="260"/>
      <c r="I44" s="244">
        <f>IF(ISBLANK(H44),"",VLOOKUP(H44,Po_50_m_H.,2))</f>
      </c>
      <c r="J44" s="261"/>
      <c r="K44" s="244">
        <f>IF(ISBLANK(J44),"",VLOOKUP(J44,Po_500_m,2))</f>
      </c>
      <c r="L44" s="262"/>
      <c r="M44" s="244">
        <f>IF(ISBLANK(L44),"",VLOOKUP(L44,Po_1000_m,2))</f>
      </c>
      <c r="N44" s="262">
        <v>7040</v>
      </c>
      <c r="O44" s="244">
        <f>IF(ISBLANK(N44),"",VLOOKUP(N44,Po_1_km_marche,2))</f>
        <v>14</v>
      </c>
      <c r="P44" s="263"/>
      <c r="Q44" s="244">
        <f>IF(ISBLANK(P44),"",VLOOKUP(P44,Po_Longueur,2))</f>
      </c>
      <c r="R44" s="263"/>
      <c r="S44" s="244">
        <f>IF(ISBLANK(R44),"",VLOOKUP(R44,Po_Triple_saut,2))</f>
      </c>
      <c r="T44" s="263"/>
      <c r="U44" s="244">
        <f>IF(ISBLANK(T44),"",VLOOKUP(T44,Po_Hauteur,2))</f>
      </c>
      <c r="V44" s="263"/>
      <c r="W44" s="244">
        <f>IF(ISBLANK(V44),"",VLOOKUP(V44,Po_Perche,2))</f>
      </c>
      <c r="X44" s="263">
        <v>513</v>
      </c>
      <c r="Y44" s="244">
        <f>IF(ISBLANK(X44),"",VLOOKUP(X44,Po_Poids,2))</f>
        <v>12</v>
      </c>
      <c r="Z44" s="264"/>
      <c r="AA44" s="244">
        <f>IF(ISBLANK(Z44),"",VLOOKUP(Z44,Po_Disque,2))</f>
      </c>
      <c r="AB44" s="264"/>
      <c r="AC44" s="244">
        <f>IF(ISBLANK(AB44),"",VLOOKUP(AB44,Po_Javelot,2))</f>
      </c>
      <c r="AD44" s="264"/>
      <c r="AE44" s="244">
        <f>IF(ISBLANK(AD44),"",VLOOKUP(AD44,Po_Ballonde,2))</f>
      </c>
      <c r="AF44" s="265">
        <f t="shared" si="23"/>
        <v>3</v>
      </c>
      <c r="AG44" s="244">
        <f t="shared" si="24"/>
        <v>38</v>
      </c>
      <c r="AH44" s="266">
        <v>40</v>
      </c>
      <c r="AI44" s="129"/>
      <c r="AJ44" s="275">
        <f t="shared" si="25"/>
      </c>
      <c r="AK44" s="275">
        <f t="shared" si="26"/>
      </c>
      <c r="AL44" s="275">
        <f t="shared" si="27"/>
      </c>
      <c r="AM44" s="275">
        <f t="shared" si="28"/>
      </c>
      <c r="AN44" s="275">
        <f t="shared" si="29"/>
      </c>
      <c r="AO44" s="275">
        <f t="shared" si="30"/>
      </c>
      <c r="AP44" s="275">
        <f t="shared" si="31"/>
      </c>
      <c r="AQ44" s="275">
        <f t="shared" si="32"/>
      </c>
      <c r="AR44" s="275">
        <f t="shared" si="33"/>
      </c>
      <c r="AS44" s="275">
        <f t="shared" si="34"/>
      </c>
      <c r="AT44" s="275">
        <f t="shared" si="35"/>
      </c>
      <c r="AU44" s="275">
        <f t="shared" si="36"/>
      </c>
      <c r="AV44" s="275">
        <f t="shared" si="37"/>
        <v>38</v>
      </c>
      <c r="AW44" s="275">
        <f t="shared" si="38"/>
      </c>
      <c r="AX44" s="275">
        <f t="shared" si="39"/>
      </c>
      <c r="AY44" s="275">
        <f t="shared" si="40"/>
      </c>
      <c r="AZ44" s="275">
        <f t="shared" si="41"/>
      </c>
      <c r="BA44" s="275">
        <f t="shared" si="42"/>
      </c>
      <c r="BB44" s="275">
        <f t="shared" si="43"/>
      </c>
      <c r="BC44" s="275">
        <f t="shared" si="44"/>
      </c>
      <c r="BD44" s="275">
        <f t="shared" si="45"/>
      </c>
    </row>
    <row r="45" spans="1:56" s="199" customFormat="1" ht="12.75">
      <c r="A45" s="209" t="s">
        <v>311</v>
      </c>
      <c r="B45" s="204" t="s">
        <v>312</v>
      </c>
      <c r="C45" s="220" t="s">
        <v>44</v>
      </c>
      <c r="D45" s="354">
        <v>110</v>
      </c>
      <c r="E45" s="203">
        <f>IF(ISBLANK(D45),"",VLOOKUP(D45,Po_60_m,2))</f>
        <v>10</v>
      </c>
      <c r="F45" s="259"/>
      <c r="G45" s="244">
        <f>IF(ISBLANK(F45),"",VLOOKUP(F45,Po_120_m,2))</f>
      </c>
      <c r="H45" s="260"/>
      <c r="I45" s="244">
        <f>IF(ISBLANK(H45),"",VLOOKUP(H45,Po_50_m_H.,2))</f>
      </c>
      <c r="J45" s="261"/>
      <c r="K45" s="244">
        <f>IF(ISBLANK(J45),"",VLOOKUP(J45,Po_500_m,2))</f>
      </c>
      <c r="L45" s="262"/>
      <c r="M45" s="244">
        <f>IF(ISBLANK(L45),"",VLOOKUP(L45,Po_1000_m,2))</f>
      </c>
      <c r="N45" s="262">
        <v>6300</v>
      </c>
      <c r="O45" s="244">
        <f>IF(ISBLANK(N45),"",VLOOKUP(N45,Po_1_km_marche,2))</f>
        <v>18</v>
      </c>
      <c r="P45" s="263"/>
      <c r="Q45" s="244">
        <f>IF(ISBLANK(P45),"",VLOOKUP(P45,Po_Longueur,2))</f>
      </c>
      <c r="R45" s="263">
        <v>523</v>
      </c>
      <c r="S45" s="244">
        <f>IF(ISBLANK(R45),"",VLOOKUP(R45,Po_Triple_saut,2))</f>
        <v>10</v>
      </c>
      <c r="T45" s="263"/>
      <c r="U45" s="244">
        <f>IF(ISBLANK(T45),"",VLOOKUP(T45,Po_Hauteur,2))</f>
      </c>
      <c r="V45" s="263"/>
      <c r="W45" s="244">
        <f>IF(ISBLANK(V45),"",VLOOKUP(V45,Po_Perche,2))</f>
      </c>
      <c r="X45" s="263"/>
      <c r="Y45" s="244">
        <f>IF(ISBLANK(X45),"",VLOOKUP(X45,Po_Poids,2))</f>
      </c>
      <c r="Z45" s="264"/>
      <c r="AA45" s="244">
        <f>IF(ISBLANK(Z45),"",VLOOKUP(Z45,Po_Disque,2))</f>
      </c>
      <c r="AB45" s="264"/>
      <c r="AC45" s="244">
        <f>IF(ISBLANK(AB45),"",VLOOKUP(AB45,Po_Javelot,2))</f>
      </c>
      <c r="AD45" s="264"/>
      <c r="AE45" s="244">
        <f>IF(ISBLANK(AD45),"",VLOOKUP(AD45,Po_Ballonde,2))</f>
      </c>
      <c r="AF45" s="265">
        <f t="shared" si="23"/>
        <v>3</v>
      </c>
      <c r="AG45" s="244">
        <f t="shared" si="24"/>
        <v>38</v>
      </c>
      <c r="AH45" s="266">
        <v>41</v>
      </c>
      <c r="AI45" s="129"/>
      <c r="AJ45" s="275">
        <f t="shared" si="25"/>
      </c>
      <c r="AK45" s="275">
        <f t="shared" si="26"/>
      </c>
      <c r="AL45" s="275">
        <f t="shared" si="27"/>
      </c>
      <c r="AM45" s="275">
        <f t="shared" si="28"/>
      </c>
      <c r="AN45" s="275">
        <f t="shared" si="29"/>
      </c>
      <c r="AO45" s="275">
        <f t="shared" si="30"/>
      </c>
      <c r="AP45" s="275">
        <f t="shared" si="31"/>
      </c>
      <c r="AQ45" s="275">
        <f t="shared" si="32"/>
      </c>
      <c r="AR45" s="275">
        <f t="shared" si="33"/>
      </c>
      <c r="AS45" s="275">
        <f t="shared" si="34"/>
      </c>
      <c r="AT45" s="275">
        <f t="shared" si="35"/>
      </c>
      <c r="AU45" s="275">
        <f t="shared" si="36"/>
      </c>
      <c r="AV45" s="275">
        <f t="shared" si="37"/>
      </c>
      <c r="AW45" s="275">
        <f t="shared" si="38"/>
      </c>
      <c r="AX45" s="275">
        <f t="shared" si="39"/>
        <v>38</v>
      </c>
      <c r="AY45" s="275">
        <f t="shared" si="40"/>
      </c>
      <c r="AZ45" s="275">
        <f t="shared" si="41"/>
      </c>
      <c r="BA45" s="275">
        <f t="shared" si="42"/>
      </c>
      <c r="BB45" s="275">
        <f t="shared" si="43"/>
      </c>
      <c r="BC45" s="275">
        <f t="shared" si="44"/>
      </c>
      <c r="BD45" s="275">
        <f t="shared" si="45"/>
      </c>
    </row>
    <row r="46" spans="1:56" s="199" customFormat="1" ht="12.75">
      <c r="A46" s="209" t="s">
        <v>314</v>
      </c>
      <c r="B46" s="204" t="s">
        <v>315</v>
      </c>
      <c r="C46" s="220" t="s">
        <v>44</v>
      </c>
      <c r="D46" s="354">
        <v>101</v>
      </c>
      <c r="E46" s="203">
        <f>IF(ISBLANK(D46),"",VLOOKUP(D46,Po_60_m,2))</f>
        <v>13</v>
      </c>
      <c r="F46" s="259"/>
      <c r="G46" s="244">
        <f>IF(ISBLANK(F46),"",VLOOKUP(F46,Po_120_m,2))</f>
      </c>
      <c r="H46" s="260"/>
      <c r="I46" s="244"/>
      <c r="J46" s="261"/>
      <c r="K46" s="244"/>
      <c r="L46" s="262"/>
      <c r="M46" s="244">
        <f>IF(ISBLANK(L46),"",VLOOKUP(L46,Po_1000_m,2))</f>
      </c>
      <c r="N46" s="262">
        <v>7230</v>
      </c>
      <c r="O46" s="244">
        <f>IF(ISBLANK(N46),"",VLOOKUP(N46,Po_1_km_marche,2))</f>
        <v>12</v>
      </c>
      <c r="P46" s="263"/>
      <c r="Q46" s="244">
        <f>IF(ISBLANK(P46),"",VLOOKUP(P46,Po_Longueur,2))</f>
      </c>
      <c r="R46" s="263">
        <v>590</v>
      </c>
      <c r="S46" s="244">
        <f>IF(ISBLANK(R46),"",VLOOKUP(R46,Po_Triple_saut,2))</f>
        <v>13</v>
      </c>
      <c r="T46" s="263"/>
      <c r="U46" s="244"/>
      <c r="V46" s="263"/>
      <c r="W46" s="244"/>
      <c r="X46" s="263"/>
      <c r="Y46" s="244">
        <f>IF(ISBLANK(X46),"",VLOOKUP(X46,Po_Poids,2))</f>
      </c>
      <c r="Z46" s="264"/>
      <c r="AA46" s="244">
        <f>IF(ISBLANK(Z46),"",VLOOKUP(Z46,Po_Disque,2))</f>
      </c>
      <c r="AB46" s="264"/>
      <c r="AC46" s="244">
        <f>IF(ISBLANK(AB46),"",VLOOKUP(AB46,Po_Javelot,2))</f>
      </c>
      <c r="AD46" s="264"/>
      <c r="AE46" s="244">
        <f>IF(ISBLANK(AD46),"",VLOOKUP(AD46,Po_Ballonde,2))</f>
      </c>
      <c r="AF46" s="265">
        <f t="shared" si="23"/>
        <v>3</v>
      </c>
      <c r="AG46" s="244">
        <f t="shared" si="24"/>
        <v>38</v>
      </c>
      <c r="AH46" s="266">
        <v>42</v>
      </c>
      <c r="AI46" s="129"/>
      <c r="AJ46" s="275">
        <f t="shared" si="25"/>
      </c>
      <c r="AK46" s="275">
        <f t="shared" si="26"/>
      </c>
      <c r="AL46" s="275">
        <f t="shared" si="27"/>
      </c>
      <c r="AM46" s="275">
        <f t="shared" si="28"/>
      </c>
      <c r="AN46" s="275">
        <f t="shared" si="29"/>
      </c>
      <c r="AO46" s="275">
        <f t="shared" si="30"/>
      </c>
      <c r="AP46" s="275">
        <f t="shared" si="31"/>
      </c>
      <c r="AQ46" s="275">
        <f t="shared" si="32"/>
      </c>
      <c r="AR46" s="275">
        <f t="shared" si="33"/>
      </c>
      <c r="AS46" s="275">
        <f t="shared" si="34"/>
      </c>
      <c r="AT46" s="275">
        <f t="shared" si="35"/>
      </c>
      <c r="AU46" s="275">
        <f t="shared" si="36"/>
      </c>
      <c r="AV46" s="275">
        <f t="shared" si="37"/>
      </c>
      <c r="AW46" s="275">
        <f t="shared" si="38"/>
      </c>
      <c r="AX46" s="275">
        <f t="shared" si="39"/>
        <v>38</v>
      </c>
      <c r="AY46" s="275">
        <f t="shared" si="40"/>
      </c>
      <c r="AZ46" s="275">
        <f t="shared" si="41"/>
      </c>
      <c r="BA46" s="275">
        <f t="shared" si="42"/>
      </c>
      <c r="BB46" s="275">
        <f t="shared" si="43"/>
      </c>
      <c r="BC46" s="275">
        <f t="shared" si="44"/>
      </c>
      <c r="BD46" s="275">
        <f t="shared" si="45"/>
      </c>
    </row>
    <row r="47" spans="1:56" s="199" customFormat="1" ht="12.75">
      <c r="A47" s="209" t="s">
        <v>593</v>
      </c>
      <c r="B47" s="204" t="s">
        <v>594</v>
      </c>
      <c r="C47" s="220" t="s">
        <v>67</v>
      </c>
      <c r="D47" s="354">
        <v>108</v>
      </c>
      <c r="E47" s="203">
        <f>IF(ISBLANK(D47),"",VLOOKUP(D47,Po_60_m,2))</f>
        <v>11</v>
      </c>
      <c r="F47" s="259"/>
      <c r="G47" s="244">
        <f>IF(ISBLANK(F47),"",VLOOKUP(F47,Po_120_m,2))</f>
      </c>
      <c r="H47" s="260">
        <v>113</v>
      </c>
      <c r="I47" s="244">
        <f>IF(ISBLANK(H47),"",VLOOKUP(H47,Po_50_m_H.,2))</f>
        <v>16</v>
      </c>
      <c r="J47" s="261"/>
      <c r="K47" s="244">
        <f>IF(ISBLANK(J47),"",VLOOKUP(J47,Po_500_m,2))</f>
      </c>
      <c r="L47" s="262"/>
      <c r="M47" s="244">
        <f>IF(ISBLANK(L47),"",VLOOKUP(L47,Po_1000_m,2))</f>
      </c>
      <c r="N47" s="262"/>
      <c r="O47" s="244">
        <f>IF(ISBLANK(N47),"",VLOOKUP(N47,Po_1_km_marche,2))</f>
      </c>
      <c r="P47" s="263"/>
      <c r="Q47" s="244">
        <f>IF(ISBLANK(P47),"",VLOOKUP(P47,Po_Longueur,2))</f>
      </c>
      <c r="R47" s="263"/>
      <c r="S47" s="244">
        <f>IF(ISBLANK(R47),"",VLOOKUP(R47,Po_Triple_saut,2))</f>
      </c>
      <c r="T47" s="263"/>
      <c r="U47" s="244">
        <f>IF(ISBLANK(T47),"",VLOOKUP(T47,Po_Hauteur,2))</f>
      </c>
      <c r="V47" s="263"/>
      <c r="W47" s="244">
        <f>IF(ISBLANK(V47),"",VLOOKUP(V47,Po_Perche,2))</f>
      </c>
      <c r="X47" s="263">
        <v>467</v>
      </c>
      <c r="Y47" s="244">
        <f>IF(ISBLANK(X47),"",VLOOKUP(X47,Po_Poids,2))</f>
        <v>10</v>
      </c>
      <c r="Z47" s="264"/>
      <c r="AA47" s="244">
        <f>IF(ISBLANK(Z47),"",VLOOKUP(Z47,Po_Disque,2))</f>
      </c>
      <c r="AB47" s="264"/>
      <c r="AC47" s="244">
        <f>IF(ISBLANK(AB47),"",VLOOKUP(AB47,Po_Javelot,2))</f>
      </c>
      <c r="AD47" s="264"/>
      <c r="AE47" s="244">
        <f>IF(ISBLANK(AD47),"",VLOOKUP(AD47,Po_Ballonde,2))</f>
      </c>
      <c r="AF47" s="265">
        <f t="shared" si="23"/>
        <v>3</v>
      </c>
      <c r="AG47" s="244">
        <f t="shared" si="24"/>
        <v>37</v>
      </c>
      <c r="AH47" s="266">
        <v>43</v>
      </c>
      <c r="AI47" s="129"/>
      <c r="AJ47" s="275">
        <f t="shared" si="25"/>
      </c>
      <c r="AK47" s="275">
        <f t="shared" si="26"/>
      </c>
      <c r="AL47" s="275">
        <f t="shared" si="27"/>
      </c>
      <c r="AM47" s="275">
        <f t="shared" si="28"/>
      </c>
      <c r="AN47" s="275">
        <f t="shared" si="29"/>
      </c>
      <c r="AO47" s="275">
        <f t="shared" si="30"/>
      </c>
      <c r="AP47" s="275">
        <f t="shared" si="31"/>
      </c>
      <c r="AQ47" s="275">
        <f t="shared" si="32"/>
      </c>
      <c r="AR47" s="275">
        <f t="shared" si="33"/>
      </c>
      <c r="AS47" s="275">
        <f t="shared" si="34"/>
        <v>37</v>
      </c>
      <c r="AT47" s="275">
        <f t="shared" si="35"/>
      </c>
      <c r="AU47" s="275">
        <f t="shared" si="36"/>
      </c>
      <c r="AV47" s="275">
        <f t="shared" si="37"/>
      </c>
      <c r="AW47" s="275">
        <f t="shared" si="38"/>
      </c>
      <c r="AX47" s="275">
        <f t="shared" si="39"/>
      </c>
      <c r="AY47" s="275">
        <f t="shared" si="40"/>
      </c>
      <c r="AZ47" s="275">
        <f t="shared" si="41"/>
      </c>
      <c r="BA47" s="275">
        <f t="shared" si="42"/>
      </c>
      <c r="BB47" s="275">
        <f t="shared" si="43"/>
      </c>
      <c r="BC47" s="275">
        <f t="shared" si="44"/>
      </c>
      <c r="BD47" s="275">
        <f t="shared" si="45"/>
      </c>
    </row>
    <row r="48" spans="1:56" s="199" customFormat="1" ht="12.75">
      <c r="A48" s="207" t="s">
        <v>590</v>
      </c>
      <c r="B48" s="208" t="s">
        <v>591</v>
      </c>
      <c r="C48" s="220" t="s">
        <v>69</v>
      </c>
      <c r="D48" s="354">
        <v>122</v>
      </c>
      <c r="E48" s="203">
        <f>IF(ISBLANK(D48),"",VLOOKUP(D48,Po_60_m,2))</f>
        <v>7</v>
      </c>
      <c r="F48" s="259"/>
      <c r="G48" s="244">
        <f>IF(ISBLANK(F48),"",VLOOKUP(F48,Po_120_m,2))</f>
      </c>
      <c r="H48" s="260"/>
      <c r="I48" s="244">
        <f>IF(ISBLANK(H48),"",VLOOKUP(H48,Po_50_m_H.,2))</f>
      </c>
      <c r="J48" s="261"/>
      <c r="K48" s="244">
        <f>IF(ISBLANK(J48),"",VLOOKUP(J48,Po_500_m,2))</f>
      </c>
      <c r="L48" s="262"/>
      <c r="M48" s="244">
        <f>IF(ISBLANK(L48),"",VLOOKUP(L48,Po_1000_m,2))</f>
      </c>
      <c r="N48" s="262">
        <v>6550</v>
      </c>
      <c r="O48" s="244">
        <f>IF(ISBLANK(N48),"",VLOOKUP(N48,Po_1_km_marche,2))</f>
        <v>15</v>
      </c>
      <c r="P48" s="263"/>
      <c r="Q48" s="244">
        <f>IF(ISBLANK(P48),"",VLOOKUP(P48,Po_Longueur,2))</f>
      </c>
      <c r="R48" s="263">
        <v>600</v>
      </c>
      <c r="S48" s="244">
        <f>IF(ISBLANK(R48),"",VLOOKUP(R48,Po_Triple_saut,2))</f>
        <v>14</v>
      </c>
      <c r="T48" s="263"/>
      <c r="U48" s="244">
        <f>IF(ISBLANK(T48),"",VLOOKUP(T48,Po_Hauteur,2))</f>
      </c>
      <c r="V48" s="263"/>
      <c r="W48" s="244">
        <f>IF(ISBLANK(V48),"",VLOOKUP(V48,Po_Perche,2))</f>
      </c>
      <c r="X48" s="263"/>
      <c r="Y48" s="244">
        <f>IF(ISBLANK(X48),"",VLOOKUP(X48,Po_Poids,2))</f>
      </c>
      <c r="Z48" s="264"/>
      <c r="AA48" s="244">
        <f>IF(ISBLANK(Z48),"",VLOOKUP(Z48,Po_Disque,2))</f>
      </c>
      <c r="AB48" s="264"/>
      <c r="AC48" s="244">
        <f>IF(ISBLANK(AB48),"",VLOOKUP(AB48,Po_Javelot,2))</f>
      </c>
      <c r="AD48" s="264"/>
      <c r="AE48" s="244">
        <f>IF(ISBLANK(AD48),"",VLOOKUP(AD48,Po_Ballonde,2))</f>
      </c>
      <c r="AF48" s="265">
        <f t="shared" si="23"/>
        <v>3</v>
      </c>
      <c r="AG48" s="244">
        <f t="shared" si="24"/>
        <v>36</v>
      </c>
      <c r="AH48" s="266">
        <v>44</v>
      </c>
      <c r="AI48" s="129"/>
      <c r="AJ48" s="275">
        <f t="shared" si="25"/>
      </c>
      <c r="AK48" s="275">
        <f t="shared" si="26"/>
      </c>
      <c r="AL48" s="275">
        <f t="shared" si="27"/>
      </c>
      <c r="AM48" s="275">
        <f t="shared" si="28"/>
        <v>36</v>
      </c>
      <c r="AN48" s="275">
        <f t="shared" si="29"/>
      </c>
      <c r="AO48" s="275">
        <f t="shared" si="30"/>
      </c>
      <c r="AP48" s="275">
        <f t="shared" si="31"/>
      </c>
      <c r="AQ48" s="275">
        <f t="shared" si="32"/>
      </c>
      <c r="AR48" s="275">
        <f t="shared" si="33"/>
      </c>
      <c r="AS48" s="275">
        <f t="shared" si="34"/>
      </c>
      <c r="AT48" s="275">
        <f t="shared" si="35"/>
      </c>
      <c r="AU48" s="275">
        <f t="shared" si="36"/>
      </c>
      <c r="AV48" s="275">
        <f t="shared" si="37"/>
      </c>
      <c r="AW48" s="275">
        <f t="shared" si="38"/>
      </c>
      <c r="AX48" s="275">
        <f t="shared" si="39"/>
      </c>
      <c r="AY48" s="275">
        <f t="shared" si="40"/>
      </c>
      <c r="AZ48" s="275">
        <f t="shared" si="41"/>
      </c>
      <c r="BA48" s="275">
        <f t="shared" si="42"/>
      </c>
      <c r="BB48" s="275">
        <f t="shared" si="43"/>
      </c>
      <c r="BC48" s="275">
        <f t="shared" si="44"/>
      </c>
      <c r="BD48" s="275">
        <f t="shared" si="45"/>
      </c>
    </row>
    <row r="49" spans="1:56" s="199" customFormat="1" ht="12.75">
      <c r="A49" s="118" t="s">
        <v>484</v>
      </c>
      <c r="B49" s="117" t="s">
        <v>78</v>
      </c>
      <c r="C49" s="178" t="s">
        <v>43</v>
      </c>
      <c r="D49" s="354">
        <v>107</v>
      </c>
      <c r="E49" s="203">
        <f>IF(ISBLANK(D49),"",VLOOKUP(D49,Po_60_m,2))</f>
        <v>11</v>
      </c>
      <c r="F49" s="259"/>
      <c r="G49" s="244">
        <f>IF(ISBLANK(F49),"",VLOOKUP(F49,Po_120_m,2))</f>
      </c>
      <c r="H49" s="260"/>
      <c r="I49" s="244">
        <f>IF(ISBLANK(H49),"",VLOOKUP(H49,Po_50_m_H.,2))</f>
      </c>
      <c r="J49" s="261"/>
      <c r="K49" s="244"/>
      <c r="L49" s="262"/>
      <c r="M49" s="244">
        <f>IF(ISBLANK(L49),"",VLOOKUP(L49,Po_1000_m,2))</f>
      </c>
      <c r="N49" s="262">
        <v>6320</v>
      </c>
      <c r="O49" s="244">
        <f>IF(ISBLANK(N49),"",VLOOKUP(N49,Po_1_km_marche,2))</f>
        <v>17</v>
      </c>
      <c r="P49" s="263"/>
      <c r="Q49" s="244">
        <f>IF(ISBLANK(P49),"",VLOOKUP(P49,Po_Longueur,2))</f>
      </c>
      <c r="R49" s="263"/>
      <c r="S49" s="244"/>
      <c r="T49" s="263"/>
      <c r="U49" s="244">
        <f>IF(ISBLANK(T49),"",VLOOKUP(T49,Po_Hauteur,2))</f>
      </c>
      <c r="V49" s="263"/>
      <c r="W49" s="244"/>
      <c r="X49" s="263">
        <v>422</v>
      </c>
      <c r="Y49" s="244">
        <f>IF(ISBLANK(X49),"",VLOOKUP(X49,Po_Poids,2))</f>
        <v>8</v>
      </c>
      <c r="Z49" s="264"/>
      <c r="AA49" s="244">
        <f>IF(ISBLANK(Z49),"",VLOOKUP(Z49,Po_Disque,2))</f>
      </c>
      <c r="AB49" s="264"/>
      <c r="AC49" s="244">
        <f>IF(ISBLANK(AB49),"",VLOOKUP(AB49,Po_Javelot,2))</f>
      </c>
      <c r="AD49" s="264"/>
      <c r="AE49" s="244">
        <f>IF(ISBLANK(AD49),"",VLOOKUP(AD49,Po_Ballonde,2))</f>
      </c>
      <c r="AF49" s="265">
        <f t="shared" si="23"/>
        <v>3</v>
      </c>
      <c r="AG49" s="244">
        <f t="shared" si="24"/>
        <v>36</v>
      </c>
      <c r="AH49" s="266">
        <v>45</v>
      </c>
      <c r="AI49" s="129"/>
      <c r="AJ49" s="275">
        <f t="shared" si="25"/>
      </c>
      <c r="AK49" s="275">
        <f t="shared" si="26"/>
      </c>
      <c r="AL49" s="275">
        <f t="shared" si="27"/>
      </c>
      <c r="AM49" s="275">
        <f t="shared" si="28"/>
      </c>
      <c r="AN49" s="275">
        <f t="shared" si="29"/>
      </c>
      <c r="AO49" s="275">
        <f t="shared" si="30"/>
      </c>
      <c r="AP49" s="275">
        <f t="shared" si="31"/>
      </c>
      <c r="AQ49" s="275">
        <f t="shared" si="32"/>
      </c>
      <c r="AR49" s="275">
        <f t="shared" si="33"/>
        <v>36</v>
      </c>
      <c r="AS49" s="275">
        <f t="shared" si="34"/>
      </c>
      <c r="AT49" s="275">
        <f t="shared" si="35"/>
      </c>
      <c r="AU49" s="275">
        <f t="shared" si="36"/>
      </c>
      <c r="AV49" s="275">
        <f t="shared" si="37"/>
      </c>
      <c r="AW49" s="275">
        <f t="shared" si="38"/>
      </c>
      <c r="AX49" s="275">
        <f t="shared" si="39"/>
      </c>
      <c r="AY49" s="275">
        <f t="shared" si="40"/>
      </c>
      <c r="AZ49" s="275">
        <f t="shared" si="41"/>
      </c>
      <c r="BA49" s="275">
        <f t="shared" si="42"/>
      </c>
      <c r="BB49" s="275">
        <f t="shared" si="43"/>
      </c>
      <c r="BC49" s="275">
        <f t="shared" si="44"/>
      </c>
      <c r="BD49" s="275">
        <f t="shared" si="45"/>
      </c>
    </row>
    <row r="50" spans="1:56" s="199" customFormat="1" ht="12.75">
      <c r="A50" s="207" t="s">
        <v>568</v>
      </c>
      <c r="B50" s="208" t="s">
        <v>369</v>
      </c>
      <c r="C50" s="220" t="s">
        <v>54</v>
      </c>
      <c r="D50" s="354">
        <v>107</v>
      </c>
      <c r="E50" s="203">
        <f>IF(ISBLANK(D50),"",VLOOKUP(D50,Po_60_m,2))</f>
        <v>11</v>
      </c>
      <c r="F50" s="259"/>
      <c r="G50" s="244">
        <f>IF(ISBLANK(F50),"",VLOOKUP(F50,Po_120_m,2))</f>
      </c>
      <c r="H50" s="260"/>
      <c r="I50" s="244">
        <f>IF(ISBLANK(H50),"",VLOOKUP(H50,Po_50_m_H.,2))</f>
      </c>
      <c r="J50" s="261"/>
      <c r="K50" s="244">
        <f>IF(ISBLANK(J50),"",VLOOKUP(J50,Po_500_m,2))</f>
      </c>
      <c r="L50" s="262"/>
      <c r="M50" s="244">
        <f>IF(ISBLANK(L50),"",VLOOKUP(L50,Po_1000_m,2))</f>
      </c>
      <c r="N50" s="262">
        <v>7340</v>
      </c>
      <c r="O50" s="244">
        <f>IF(ISBLANK(N50),"",VLOOKUP(N50,Po_1_km_marche,2))</f>
        <v>11</v>
      </c>
      <c r="P50" s="263"/>
      <c r="Q50" s="244">
        <f>IF(ISBLANK(P50),"",VLOOKUP(P50,Po_Longueur,2))</f>
      </c>
      <c r="R50" s="263"/>
      <c r="S50" s="244">
        <f>IF(ISBLANK(R50),"",VLOOKUP(R50,Po_Triple_saut,2))</f>
      </c>
      <c r="T50" s="263">
        <v>100</v>
      </c>
      <c r="U50" s="244">
        <f>IF(ISBLANK(T50),"",VLOOKUP(T50,Po_Hauteur,2))</f>
        <v>14</v>
      </c>
      <c r="V50" s="263"/>
      <c r="W50" s="244">
        <f>IF(ISBLANK(V50),"",VLOOKUP(V50,Po_Perche,2))</f>
      </c>
      <c r="X50" s="263"/>
      <c r="Y50" s="244">
        <f>IF(ISBLANK(X50),"",VLOOKUP(X50,Po_Poids,2))</f>
      </c>
      <c r="Z50" s="264"/>
      <c r="AA50" s="244">
        <f>IF(ISBLANK(Z50),"",VLOOKUP(Z50,Po_Disque,2))</f>
      </c>
      <c r="AB50" s="264"/>
      <c r="AC50" s="244">
        <f>IF(ISBLANK(AB50),"",VLOOKUP(AB50,Po_Javelot,2))</f>
      </c>
      <c r="AD50" s="264"/>
      <c r="AE50" s="244">
        <f>IF(ISBLANK(AD50),"",VLOOKUP(AD50,Po_Ballonde,2))</f>
      </c>
      <c r="AF50" s="265">
        <f t="shared" si="23"/>
        <v>3</v>
      </c>
      <c r="AG50" s="244">
        <f t="shared" si="24"/>
        <v>36</v>
      </c>
      <c r="AH50" s="266">
        <v>46</v>
      </c>
      <c r="AI50" s="129"/>
      <c r="AJ50" s="275">
        <f t="shared" si="25"/>
      </c>
      <c r="AK50" s="275">
        <f t="shared" si="26"/>
      </c>
      <c r="AL50" s="275">
        <f t="shared" si="27"/>
      </c>
      <c r="AM50" s="275">
        <f t="shared" si="28"/>
      </c>
      <c r="AN50" s="275">
        <f t="shared" si="29"/>
      </c>
      <c r="AO50" s="275">
        <f t="shared" si="30"/>
      </c>
      <c r="AP50" s="275">
        <f t="shared" si="31"/>
      </c>
      <c r="AQ50" s="275">
        <f t="shared" si="32"/>
      </c>
      <c r="AR50" s="275">
        <f t="shared" si="33"/>
      </c>
      <c r="AS50" s="275">
        <f t="shared" si="34"/>
      </c>
      <c r="AT50" s="275">
        <f t="shared" si="35"/>
      </c>
      <c r="AU50" s="275">
        <f t="shared" si="36"/>
      </c>
      <c r="AV50" s="275">
        <f t="shared" si="37"/>
        <v>36</v>
      </c>
      <c r="AW50" s="275">
        <f t="shared" si="38"/>
      </c>
      <c r="AX50" s="275">
        <f t="shared" si="39"/>
      </c>
      <c r="AY50" s="275">
        <f t="shared" si="40"/>
      </c>
      <c r="AZ50" s="275">
        <f t="shared" si="41"/>
      </c>
      <c r="BA50" s="275">
        <f t="shared" si="42"/>
      </c>
      <c r="BB50" s="275">
        <f t="shared" si="43"/>
      </c>
      <c r="BC50" s="275">
        <f t="shared" si="44"/>
      </c>
      <c r="BD50" s="275">
        <f t="shared" si="45"/>
      </c>
    </row>
    <row r="51" spans="1:56" s="199" customFormat="1" ht="12.75">
      <c r="A51" s="213" t="s">
        <v>185</v>
      </c>
      <c r="B51" s="214" t="s">
        <v>85</v>
      </c>
      <c r="C51" s="427" t="s">
        <v>42</v>
      </c>
      <c r="D51" s="354">
        <v>106</v>
      </c>
      <c r="E51" s="203">
        <f>IF(ISBLANK(D51),"",VLOOKUP(D51,Po_60_m,2))</f>
        <v>11</v>
      </c>
      <c r="F51" s="259"/>
      <c r="G51" s="244">
        <f>IF(ISBLANK(F51),"",VLOOKUP(F51,Po_120_m,2))</f>
      </c>
      <c r="H51" s="260">
        <v>107</v>
      </c>
      <c r="I51" s="244">
        <f>IF(ISBLANK(H51),"",VLOOKUP(H51,Po_50_m_H.,2))</f>
        <v>17</v>
      </c>
      <c r="J51" s="261"/>
      <c r="K51" s="244">
        <f>IF(ISBLANK(J51),"",VLOOKUP(J51,Po_500_m,2))</f>
      </c>
      <c r="L51" s="262"/>
      <c r="M51" s="244">
        <f>IF(ISBLANK(L51),"",VLOOKUP(L51,Po_1000_m,2))</f>
      </c>
      <c r="N51" s="262"/>
      <c r="O51" s="244">
        <f>IF(ISBLANK(N51),"",VLOOKUP(N51,Po_1_km_marche,2))</f>
      </c>
      <c r="P51" s="263"/>
      <c r="Q51" s="244">
        <f>IF(ISBLANK(P51),"",VLOOKUP(P51,Po_Longueur,2))</f>
      </c>
      <c r="R51" s="263"/>
      <c r="S51" s="244">
        <f>IF(ISBLANK(R51),"",VLOOKUP(R51,Po_Triple_saut,2))</f>
      </c>
      <c r="T51" s="263"/>
      <c r="U51" s="244">
        <f>IF(ISBLANK(T51),"",VLOOKUP(T51,Po_Hauteur,2))</f>
      </c>
      <c r="V51" s="263"/>
      <c r="W51" s="244">
        <f>IF(ISBLANK(V51),"",VLOOKUP(V51,Po_Perche,2))</f>
      </c>
      <c r="X51" s="263">
        <v>430</v>
      </c>
      <c r="Y51" s="244">
        <f>IF(ISBLANK(X51),"",VLOOKUP(X51,Po_Poids,2))</f>
        <v>8</v>
      </c>
      <c r="Z51" s="264"/>
      <c r="AA51" s="244">
        <f>IF(ISBLANK(Z51),"",VLOOKUP(Z51,Po_Disque,2))</f>
      </c>
      <c r="AB51" s="264"/>
      <c r="AC51" s="244">
        <f>IF(ISBLANK(AB51),"",VLOOKUP(AB51,Po_Javelot,2))</f>
      </c>
      <c r="AD51" s="264"/>
      <c r="AE51" s="244">
        <f>IF(ISBLANK(AD51),"",VLOOKUP(AD51,Po_Ballonde,2))</f>
      </c>
      <c r="AF51" s="265">
        <f t="shared" si="23"/>
        <v>3</v>
      </c>
      <c r="AG51" s="244">
        <f t="shared" si="24"/>
        <v>36</v>
      </c>
      <c r="AH51" s="266">
        <v>47</v>
      </c>
      <c r="AI51" s="129"/>
      <c r="AJ51" s="275">
        <f t="shared" si="25"/>
      </c>
      <c r="AK51" s="275">
        <f t="shared" si="26"/>
      </c>
      <c r="AL51" s="275">
        <f t="shared" si="27"/>
      </c>
      <c r="AM51" s="275">
        <f t="shared" si="28"/>
      </c>
      <c r="AN51" s="275">
        <f t="shared" si="29"/>
      </c>
      <c r="AO51" s="275">
        <f t="shared" si="30"/>
      </c>
      <c r="AP51" s="275">
        <f t="shared" si="31"/>
      </c>
      <c r="AQ51" s="275">
        <f t="shared" si="32"/>
      </c>
      <c r="AR51" s="275">
        <f t="shared" si="33"/>
      </c>
      <c r="AS51" s="275">
        <f t="shared" si="34"/>
      </c>
      <c r="AT51" s="275">
        <f t="shared" si="35"/>
      </c>
      <c r="AU51" s="275">
        <f t="shared" si="36"/>
      </c>
      <c r="AV51" s="275">
        <f t="shared" si="37"/>
      </c>
      <c r="AW51" s="275">
        <f t="shared" si="38"/>
      </c>
      <c r="AX51" s="275">
        <f t="shared" si="39"/>
      </c>
      <c r="AY51" s="275">
        <f t="shared" si="40"/>
      </c>
      <c r="AZ51" s="275">
        <f t="shared" si="41"/>
        <v>36</v>
      </c>
      <c r="BA51" s="275">
        <f t="shared" si="42"/>
      </c>
      <c r="BB51" s="275">
        <f t="shared" si="43"/>
      </c>
      <c r="BC51" s="275">
        <f t="shared" si="44"/>
      </c>
      <c r="BD51" s="275">
        <f t="shared" si="45"/>
      </c>
    </row>
    <row r="52" spans="1:56" s="199" customFormat="1" ht="12.75">
      <c r="A52" s="207" t="s">
        <v>569</v>
      </c>
      <c r="B52" s="208" t="s">
        <v>574</v>
      </c>
      <c r="C52" s="220" t="s">
        <v>54</v>
      </c>
      <c r="D52" s="354">
        <v>116</v>
      </c>
      <c r="E52" s="203">
        <f>IF(ISBLANK(D52),"",VLOOKUP(D52,Po_60_m,2))</f>
        <v>8</v>
      </c>
      <c r="F52" s="259"/>
      <c r="G52" s="244">
        <f>IF(ISBLANK(F52),"",VLOOKUP(F52,Po_120_m,2))</f>
      </c>
      <c r="H52" s="260"/>
      <c r="I52" s="244">
        <f>IF(ISBLANK(H52),"",VLOOKUP(H52,Po_50_m_H.,2))</f>
      </c>
      <c r="J52" s="261"/>
      <c r="K52" s="244">
        <f>IF(ISBLANK(J52),"",VLOOKUP(J52,Po_500_m,2))</f>
      </c>
      <c r="L52" s="262"/>
      <c r="M52" s="244">
        <f>IF(ISBLANK(L52),"",VLOOKUP(L52,Po_1000_m,2))</f>
      </c>
      <c r="N52" s="262">
        <v>6440</v>
      </c>
      <c r="O52" s="244">
        <f>IF(ISBLANK(N52),"",VLOOKUP(N52,Po_1_km_marche,2))</f>
        <v>16</v>
      </c>
      <c r="P52" s="263"/>
      <c r="Q52" s="244">
        <f>IF(ISBLANK(P52),"",VLOOKUP(P52,Po_Longueur,2))</f>
      </c>
      <c r="R52" s="263"/>
      <c r="S52" s="244">
        <f>IF(ISBLANK(R52),"",VLOOKUP(R52,Po_Triple_saut,2))</f>
      </c>
      <c r="T52" s="263">
        <v>95</v>
      </c>
      <c r="U52" s="244">
        <f>IF(ISBLANK(T52),"",VLOOKUP(T52,Po_Hauteur,2))</f>
        <v>11</v>
      </c>
      <c r="V52" s="263"/>
      <c r="W52" s="244">
        <f>IF(ISBLANK(V52),"",VLOOKUP(V52,Po_Perche,2))</f>
      </c>
      <c r="X52" s="263"/>
      <c r="Y52" s="244">
        <f>IF(ISBLANK(X52),"",VLOOKUP(X52,Po_Poids,2))</f>
      </c>
      <c r="Z52" s="264"/>
      <c r="AA52" s="244">
        <f>IF(ISBLANK(Z52),"",VLOOKUP(Z52,Po_Disque,2))</f>
      </c>
      <c r="AB52" s="264"/>
      <c r="AC52" s="244">
        <f>IF(ISBLANK(AB52),"",VLOOKUP(AB52,Po_Javelot,2))</f>
      </c>
      <c r="AD52" s="264"/>
      <c r="AE52" s="244">
        <f>IF(ISBLANK(AD52),"",VLOOKUP(AD52,Po_Ballonde,2))</f>
      </c>
      <c r="AF52" s="265">
        <f t="shared" si="23"/>
        <v>3</v>
      </c>
      <c r="AG52" s="244">
        <f t="shared" si="24"/>
        <v>35</v>
      </c>
      <c r="AH52" s="266">
        <v>48</v>
      </c>
      <c r="AI52" s="129"/>
      <c r="AJ52" s="275">
        <f t="shared" si="25"/>
      </c>
      <c r="AK52" s="275">
        <f t="shared" si="26"/>
      </c>
      <c r="AL52" s="275">
        <f t="shared" si="27"/>
      </c>
      <c r="AM52" s="275">
        <f t="shared" si="28"/>
      </c>
      <c r="AN52" s="275">
        <f t="shared" si="29"/>
      </c>
      <c r="AO52" s="275">
        <f t="shared" si="30"/>
      </c>
      <c r="AP52" s="275">
        <f t="shared" si="31"/>
      </c>
      <c r="AQ52" s="275">
        <f t="shared" si="32"/>
      </c>
      <c r="AR52" s="275">
        <f t="shared" si="33"/>
      </c>
      <c r="AS52" s="275">
        <f t="shared" si="34"/>
      </c>
      <c r="AT52" s="275">
        <f t="shared" si="35"/>
      </c>
      <c r="AU52" s="275">
        <f t="shared" si="36"/>
      </c>
      <c r="AV52" s="275">
        <f t="shared" si="37"/>
        <v>35</v>
      </c>
      <c r="AW52" s="275">
        <f t="shared" si="38"/>
      </c>
      <c r="AX52" s="275">
        <f t="shared" si="39"/>
      </c>
      <c r="AY52" s="275">
        <f t="shared" si="40"/>
      </c>
      <c r="AZ52" s="275">
        <f t="shared" si="41"/>
      </c>
      <c r="BA52" s="275">
        <f t="shared" si="42"/>
      </c>
      <c r="BB52" s="275">
        <f t="shared" si="43"/>
      </c>
      <c r="BC52" s="275">
        <f t="shared" si="44"/>
      </c>
      <c r="BD52" s="275">
        <f t="shared" si="45"/>
      </c>
    </row>
    <row r="53" spans="1:56" s="199" customFormat="1" ht="12.75">
      <c r="A53" s="207" t="s">
        <v>372</v>
      </c>
      <c r="B53" s="208" t="s">
        <v>114</v>
      </c>
      <c r="C53" s="220" t="s">
        <v>54</v>
      </c>
      <c r="D53" s="354">
        <v>111</v>
      </c>
      <c r="E53" s="203">
        <f>IF(ISBLANK(D53),"",VLOOKUP(D53,Po_60_m,2))</f>
        <v>10</v>
      </c>
      <c r="F53" s="259"/>
      <c r="G53" s="244">
        <f>IF(ISBLANK(F53),"",VLOOKUP(F53,Po_120_m,2))</f>
      </c>
      <c r="H53" s="260"/>
      <c r="I53" s="244">
        <f>IF(ISBLANK(H53),"",VLOOKUP(H53,Po_50_m_H.,2))</f>
      </c>
      <c r="J53" s="261"/>
      <c r="K53" s="244">
        <f>IF(ISBLANK(J53),"",VLOOKUP(J53,Po_500_m,2))</f>
      </c>
      <c r="L53" s="262"/>
      <c r="M53" s="244">
        <f>IF(ISBLANK(L53),"",VLOOKUP(L53,Po_1000_m,2))</f>
      </c>
      <c r="N53" s="262">
        <v>7050</v>
      </c>
      <c r="O53" s="244">
        <f>IF(ISBLANK(N53),"",VLOOKUP(N53,Po_1_km_marche,2))</f>
        <v>14</v>
      </c>
      <c r="P53" s="263"/>
      <c r="Q53" s="244">
        <f>IF(ISBLANK(P53),"",VLOOKUP(P53,Po_Longueur,2))</f>
      </c>
      <c r="R53" s="263"/>
      <c r="S53" s="244">
        <f>IF(ISBLANK(R53),"",VLOOKUP(R53,Po_Triple_saut,2))</f>
      </c>
      <c r="T53" s="263"/>
      <c r="U53" s="244">
        <f>IF(ISBLANK(T53),"",VLOOKUP(T53,Po_Hauteur,2))</f>
      </c>
      <c r="V53" s="263"/>
      <c r="W53" s="244">
        <f>IF(ISBLANK(V53),"",VLOOKUP(V53,Po_Perche,2))</f>
      </c>
      <c r="X53" s="263">
        <v>450</v>
      </c>
      <c r="Y53" s="244">
        <f>IF(ISBLANK(X53),"",VLOOKUP(X53,Po_Poids,2))</f>
        <v>9</v>
      </c>
      <c r="Z53" s="264"/>
      <c r="AA53" s="244">
        <f>IF(ISBLANK(Z53),"",VLOOKUP(Z53,Po_Disque,2))</f>
      </c>
      <c r="AB53" s="264"/>
      <c r="AC53" s="244">
        <f>IF(ISBLANK(AB53),"",VLOOKUP(AB53,Po_Javelot,2))</f>
      </c>
      <c r="AD53" s="264"/>
      <c r="AE53" s="244">
        <f>IF(ISBLANK(AD53),"",VLOOKUP(AD53,Po_Ballonde,2))</f>
      </c>
      <c r="AF53" s="265">
        <f t="shared" si="23"/>
        <v>3</v>
      </c>
      <c r="AG53" s="244">
        <f t="shared" si="24"/>
        <v>33</v>
      </c>
      <c r="AH53" s="266">
        <v>49</v>
      </c>
      <c r="AI53" s="129"/>
      <c r="AJ53" s="275">
        <f t="shared" si="25"/>
      </c>
      <c r="AK53" s="275">
        <f t="shared" si="26"/>
      </c>
      <c r="AL53" s="275">
        <f t="shared" si="27"/>
      </c>
      <c r="AM53" s="275">
        <f t="shared" si="28"/>
      </c>
      <c r="AN53" s="275">
        <f t="shared" si="29"/>
      </c>
      <c r="AO53" s="275">
        <f t="shared" si="30"/>
      </c>
      <c r="AP53" s="275">
        <f t="shared" si="31"/>
      </c>
      <c r="AQ53" s="275">
        <f t="shared" si="32"/>
      </c>
      <c r="AR53" s="275">
        <f t="shared" si="33"/>
      </c>
      <c r="AS53" s="275">
        <f t="shared" si="34"/>
      </c>
      <c r="AT53" s="275">
        <f t="shared" si="35"/>
      </c>
      <c r="AU53" s="275">
        <f t="shared" si="36"/>
      </c>
      <c r="AV53" s="275">
        <f t="shared" si="37"/>
        <v>33</v>
      </c>
      <c r="AW53" s="275">
        <f t="shared" si="38"/>
      </c>
      <c r="AX53" s="275">
        <f t="shared" si="39"/>
      </c>
      <c r="AY53" s="275">
        <f t="shared" si="40"/>
      </c>
      <c r="AZ53" s="275">
        <f t="shared" si="41"/>
      </c>
      <c r="BA53" s="275">
        <f t="shared" si="42"/>
      </c>
      <c r="BB53" s="275">
        <f t="shared" si="43"/>
      </c>
      <c r="BC53" s="275">
        <f t="shared" si="44"/>
      </c>
      <c r="BD53" s="275">
        <f t="shared" si="45"/>
      </c>
    </row>
    <row r="54" spans="1:56" s="199" customFormat="1" ht="12.75">
      <c r="A54" s="206" t="s">
        <v>471</v>
      </c>
      <c r="B54" s="205" t="s">
        <v>71</v>
      </c>
      <c r="C54" s="221" t="s">
        <v>67</v>
      </c>
      <c r="D54" s="354"/>
      <c r="E54" s="203">
        <f>IF(ISBLANK(D54),"",VLOOKUP(D54,Po_60_m,2))</f>
      </c>
      <c r="F54" s="259"/>
      <c r="G54" s="244">
        <f>IF(ISBLANK(F54),"",VLOOKUP(F54,Po_120_m,2))</f>
      </c>
      <c r="H54" s="260">
        <v>117</v>
      </c>
      <c r="I54" s="244">
        <f>IF(ISBLANK(H54),"",VLOOKUP(H54,Po_50_m_H.,2))</f>
        <v>15</v>
      </c>
      <c r="J54" s="261"/>
      <c r="K54" s="244">
        <f>IF(ISBLANK(J54),"",VLOOKUP(J54,Po_500_m,2))</f>
      </c>
      <c r="L54" s="262"/>
      <c r="M54" s="244">
        <f>IF(ISBLANK(L54),"",VLOOKUP(L54,Po_1000_m,2))</f>
      </c>
      <c r="N54" s="262">
        <v>8340</v>
      </c>
      <c r="O54" s="244">
        <f>IF(ISBLANK(N54),"",VLOOKUP(N54,Po_1_km_marche,2))</f>
        <v>5</v>
      </c>
      <c r="P54" s="263"/>
      <c r="Q54" s="244">
        <f>IF(ISBLANK(P54),"",VLOOKUP(P54,Po_Longueur,2))</f>
      </c>
      <c r="R54" s="263">
        <v>595</v>
      </c>
      <c r="S54" s="244">
        <f>IF(ISBLANK(R54),"",VLOOKUP(R54,Po_Triple_saut,2))</f>
        <v>13</v>
      </c>
      <c r="T54" s="263"/>
      <c r="U54" s="244">
        <f>IF(ISBLANK(T54),"",VLOOKUP(T54,Po_Hauteur,2))</f>
      </c>
      <c r="V54" s="263"/>
      <c r="W54" s="244">
        <f>IF(ISBLANK(V54),"",VLOOKUP(V54,Po_Perche,2))</f>
      </c>
      <c r="X54" s="263"/>
      <c r="Y54" s="244">
        <f>IF(ISBLANK(X54),"",VLOOKUP(X54,Po_Poids,2))</f>
      </c>
      <c r="Z54" s="264"/>
      <c r="AA54" s="244">
        <f>IF(ISBLANK(Z54),"",VLOOKUP(Z54,Po_Disque,2))</f>
      </c>
      <c r="AB54" s="264"/>
      <c r="AC54" s="244">
        <f>IF(ISBLANK(AB54),"",VLOOKUP(AB54,Po_Javelot,2))</f>
      </c>
      <c r="AD54" s="264"/>
      <c r="AE54" s="244">
        <f>IF(ISBLANK(AD54),"",VLOOKUP(AD54,Po_Ballonde,2))</f>
      </c>
      <c r="AF54" s="265">
        <f t="shared" si="23"/>
        <v>3</v>
      </c>
      <c r="AG54" s="244">
        <f t="shared" si="24"/>
        <v>33</v>
      </c>
      <c r="AH54" s="266">
        <v>50</v>
      </c>
      <c r="AI54" s="129"/>
      <c r="AJ54" s="275">
        <f t="shared" si="25"/>
      </c>
      <c r="AK54" s="275">
        <f t="shared" si="26"/>
      </c>
      <c r="AL54" s="275">
        <f t="shared" si="27"/>
      </c>
      <c r="AM54" s="275">
        <f t="shared" si="28"/>
      </c>
      <c r="AN54" s="275">
        <f t="shared" si="29"/>
      </c>
      <c r="AO54" s="275">
        <f t="shared" si="30"/>
      </c>
      <c r="AP54" s="275">
        <f t="shared" si="31"/>
      </c>
      <c r="AQ54" s="275">
        <f t="shared" si="32"/>
      </c>
      <c r="AR54" s="275">
        <f t="shared" si="33"/>
      </c>
      <c r="AS54" s="275">
        <f t="shared" si="34"/>
        <v>33</v>
      </c>
      <c r="AT54" s="275">
        <f t="shared" si="35"/>
      </c>
      <c r="AU54" s="275">
        <f t="shared" si="36"/>
      </c>
      <c r="AV54" s="275">
        <f t="shared" si="37"/>
      </c>
      <c r="AW54" s="275">
        <f t="shared" si="38"/>
      </c>
      <c r="AX54" s="275">
        <f t="shared" si="39"/>
      </c>
      <c r="AY54" s="275">
        <f t="shared" si="40"/>
      </c>
      <c r="AZ54" s="275">
        <f t="shared" si="41"/>
      </c>
      <c r="BA54" s="275">
        <f t="shared" si="42"/>
      </c>
      <c r="BB54" s="275">
        <f t="shared" si="43"/>
      </c>
      <c r="BC54" s="275">
        <f t="shared" si="44"/>
      </c>
      <c r="BD54" s="275">
        <f t="shared" si="45"/>
      </c>
    </row>
    <row r="55" spans="1:56" s="199" customFormat="1" ht="12.75">
      <c r="A55" s="207" t="s">
        <v>462</v>
      </c>
      <c r="B55" s="208" t="s">
        <v>463</v>
      </c>
      <c r="C55" s="220" t="s">
        <v>69</v>
      </c>
      <c r="D55" s="354">
        <v>127</v>
      </c>
      <c r="E55" s="203">
        <f>IF(ISBLANK(D55),"",VLOOKUP(D55,Po_60_m,2))</f>
        <v>5</v>
      </c>
      <c r="F55" s="259"/>
      <c r="G55" s="244">
        <f>IF(ISBLANK(F55),"",VLOOKUP(F55,Po_120_m,2))</f>
      </c>
      <c r="H55" s="260"/>
      <c r="I55" s="244">
        <f>IF(ISBLANK(H55),"",VLOOKUP(H55,Po_50_m_H.,2))</f>
      </c>
      <c r="J55" s="261"/>
      <c r="K55" s="244">
        <f>IF(ISBLANK(J55),"",VLOOKUP(J55,Po_500_m,2))</f>
      </c>
      <c r="L55" s="262"/>
      <c r="M55" s="244">
        <f>IF(ISBLANK(L55),"",VLOOKUP(L55,Po_1000_m,2))</f>
      </c>
      <c r="N55" s="262">
        <v>6250</v>
      </c>
      <c r="O55" s="244">
        <f>IF(ISBLANK(N55),"",VLOOKUP(N55,Po_1_km_marche,2))</f>
        <v>18</v>
      </c>
      <c r="P55" s="263"/>
      <c r="Q55" s="244">
        <f>IF(ISBLANK(P55),"",VLOOKUP(P55,Po_Longueur,2))</f>
      </c>
      <c r="R55" s="263">
        <v>510</v>
      </c>
      <c r="S55" s="244">
        <f>IF(ISBLANK(R55),"",VLOOKUP(R55,Po_Triple_saut,2))</f>
        <v>9</v>
      </c>
      <c r="T55" s="263"/>
      <c r="U55" s="244">
        <f>IF(ISBLANK(T55),"",VLOOKUP(T55,Po_Hauteur,2))</f>
      </c>
      <c r="V55" s="263"/>
      <c r="W55" s="244">
        <f>IF(ISBLANK(V55),"",VLOOKUP(V55,Po_Perche,2))</f>
      </c>
      <c r="X55" s="263"/>
      <c r="Y55" s="244">
        <f>IF(ISBLANK(X55),"",VLOOKUP(X55,Po_Poids,2))</f>
      </c>
      <c r="Z55" s="264"/>
      <c r="AA55" s="244">
        <f>IF(ISBLANK(Z55),"",VLOOKUP(Z55,Po_Disque,2))</f>
      </c>
      <c r="AB55" s="264"/>
      <c r="AC55" s="244">
        <f>IF(ISBLANK(AB55),"",VLOOKUP(AB55,Po_Javelot,2))</f>
      </c>
      <c r="AD55" s="264"/>
      <c r="AE55" s="244">
        <f>IF(ISBLANK(AD55),"",VLOOKUP(AD55,Po_Ballonde,2))</f>
      </c>
      <c r="AF55" s="265">
        <f t="shared" si="23"/>
        <v>3</v>
      </c>
      <c r="AG55" s="244">
        <f t="shared" si="24"/>
        <v>32</v>
      </c>
      <c r="AH55" s="266">
        <v>51</v>
      </c>
      <c r="AI55" s="129"/>
      <c r="AJ55" s="275">
        <f t="shared" si="25"/>
      </c>
      <c r="AK55" s="275">
        <f t="shared" si="26"/>
      </c>
      <c r="AL55" s="275">
        <f t="shared" si="27"/>
      </c>
      <c r="AM55" s="275">
        <f t="shared" si="28"/>
        <v>32</v>
      </c>
      <c r="AN55" s="275">
        <f t="shared" si="29"/>
      </c>
      <c r="AO55" s="275">
        <f t="shared" si="30"/>
      </c>
      <c r="AP55" s="275">
        <f t="shared" si="31"/>
      </c>
      <c r="AQ55" s="275">
        <f t="shared" si="32"/>
      </c>
      <c r="AR55" s="275">
        <f t="shared" si="33"/>
      </c>
      <c r="AS55" s="275">
        <f t="shared" si="34"/>
      </c>
      <c r="AT55" s="275">
        <f t="shared" si="35"/>
      </c>
      <c r="AU55" s="275">
        <f t="shared" si="36"/>
      </c>
      <c r="AV55" s="275">
        <f t="shared" si="37"/>
      </c>
      <c r="AW55" s="275">
        <f t="shared" si="38"/>
      </c>
      <c r="AX55" s="275">
        <f t="shared" si="39"/>
      </c>
      <c r="AY55" s="275">
        <f t="shared" si="40"/>
      </c>
      <c r="AZ55" s="275">
        <f t="shared" si="41"/>
      </c>
      <c r="BA55" s="275">
        <f t="shared" si="42"/>
      </c>
      <c r="BB55" s="275">
        <f t="shared" si="43"/>
      </c>
      <c r="BC55" s="275">
        <f t="shared" si="44"/>
      </c>
      <c r="BD55" s="275">
        <f t="shared" si="45"/>
      </c>
    </row>
    <row r="56" spans="1:56" s="199" customFormat="1" ht="12.75">
      <c r="A56" s="209" t="s">
        <v>576</v>
      </c>
      <c r="B56" s="204" t="s">
        <v>577</v>
      </c>
      <c r="C56" s="221" t="s">
        <v>241</v>
      </c>
      <c r="D56" s="354">
        <v>113</v>
      </c>
      <c r="E56" s="203">
        <f>IF(ISBLANK(D56),"",VLOOKUP(D56,Po_60_m,2))</f>
        <v>9</v>
      </c>
      <c r="F56" s="259"/>
      <c r="G56" s="244">
        <f>IF(ISBLANK(F56),"",VLOOKUP(F56,Po_120_m,2))</f>
      </c>
      <c r="H56" s="260">
        <v>116</v>
      </c>
      <c r="I56" s="244">
        <f>IF(ISBLANK(H56),"",VLOOKUP(H56,Po_50_m_H.,2))</f>
        <v>15</v>
      </c>
      <c r="J56" s="261"/>
      <c r="K56" s="244">
        <f>IF(ISBLANK(J56),"",VLOOKUP(J56,Po_500_m,2))</f>
      </c>
      <c r="L56" s="262"/>
      <c r="M56" s="244">
        <f>IF(ISBLANK(L56),"",VLOOKUP(L56,Po_1000_m,2))</f>
      </c>
      <c r="N56" s="262"/>
      <c r="O56" s="244">
        <f>IF(ISBLANK(N56),"",VLOOKUP(N56,Po_1_km_marche,2))</f>
      </c>
      <c r="P56" s="263"/>
      <c r="Q56" s="244">
        <f>IF(ISBLANK(P56),"",VLOOKUP(P56,Po_Longueur,2))</f>
      </c>
      <c r="R56" s="263"/>
      <c r="S56" s="244">
        <f>IF(ISBLANK(R56),"",VLOOKUP(R56,Po_Triple_saut,2))</f>
      </c>
      <c r="T56" s="263"/>
      <c r="U56" s="244">
        <f>IF(ISBLANK(T56),"",VLOOKUP(T56,Po_Hauteur,2))</f>
      </c>
      <c r="V56" s="263"/>
      <c r="W56" s="244">
        <f>IF(ISBLANK(V56),"",VLOOKUP(V56,Po_Perche,2))</f>
      </c>
      <c r="X56" s="263">
        <v>425</v>
      </c>
      <c r="Y56" s="244">
        <f>IF(ISBLANK(X56),"",VLOOKUP(X56,Po_Poids,2))</f>
        <v>8</v>
      </c>
      <c r="Z56" s="264"/>
      <c r="AA56" s="244">
        <f>IF(ISBLANK(Z56),"",VLOOKUP(Z56,Po_Disque,2))</f>
      </c>
      <c r="AB56" s="264"/>
      <c r="AC56" s="244">
        <f>IF(ISBLANK(AB56),"",VLOOKUP(AB56,Po_Javelot,2))</f>
      </c>
      <c r="AD56" s="264"/>
      <c r="AE56" s="244">
        <f>IF(ISBLANK(AD56),"",VLOOKUP(AD56,Po_Ballonde,2))</f>
      </c>
      <c r="AF56" s="265">
        <f t="shared" si="23"/>
        <v>3</v>
      </c>
      <c r="AG56" s="244">
        <f t="shared" si="24"/>
        <v>32</v>
      </c>
      <c r="AH56" s="266">
        <v>52</v>
      </c>
      <c r="AI56" s="129"/>
      <c r="AJ56" s="275">
        <f t="shared" si="25"/>
      </c>
      <c r="AK56" s="275">
        <f t="shared" si="26"/>
      </c>
      <c r="AL56" s="275">
        <f t="shared" si="27"/>
        <v>32</v>
      </c>
      <c r="AM56" s="275">
        <f t="shared" si="28"/>
      </c>
      <c r="AN56" s="275">
        <f t="shared" si="29"/>
      </c>
      <c r="AO56" s="275">
        <f t="shared" si="30"/>
      </c>
      <c r="AP56" s="275">
        <f t="shared" si="31"/>
      </c>
      <c r="AQ56" s="275">
        <f t="shared" si="32"/>
      </c>
      <c r="AR56" s="275">
        <f t="shared" si="33"/>
      </c>
      <c r="AS56" s="275">
        <f t="shared" si="34"/>
      </c>
      <c r="AT56" s="275">
        <f t="shared" si="35"/>
      </c>
      <c r="AU56" s="275">
        <f t="shared" si="36"/>
      </c>
      <c r="AV56" s="275">
        <f t="shared" si="37"/>
      </c>
      <c r="AW56" s="275">
        <f t="shared" si="38"/>
      </c>
      <c r="AX56" s="275">
        <f t="shared" si="39"/>
      </c>
      <c r="AY56" s="275">
        <f t="shared" si="40"/>
      </c>
      <c r="AZ56" s="275">
        <f t="shared" si="41"/>
      </c>
      <c r="BA56" s="275">
        <f t="shared" si="42"/>
      </c>
      <c r="BB56" s="275">
        <f t="shared" si="43"/>
      </c>
      <c r="BC56" s="275">
        <f t="shared" si="44"/>
      </c>
      <c r="BD56" s="275">
        <f t="shared" si="45"/>
      </c>
    </row>
    <row r="57" spans="1:56" s="199" customFormat="1" ht="12.75">
      <c r="A57" s="209" t="s">
        <v>535</v>
      </c>
      <c r="B57" s="204" t="s">
        <v>479</v>
      </c>
      <c r="C57" s="220" t="s">
        <v>44</v>
      </c>
      <c r="D57" s="354"/>
      <c r="E57" s="203">
        <f>IF(ISBLANK(D57),"",VLOOKUP(D57,Po_60_m,2))</f>
      </c>
      <c r="F57" s="259"/>
      <c r="G57" s="244">
        <f>IF(ISBLANK(F57),"",VLOOKUP(F57,Po_120_m,2))</f>
      </c>
      <c r="H57" s="260">
        <v>106</v>
      </c>
      <c r="I57" s="244">
        <f>IF(ISBLANK(H57),"",VLOOKUP(H57,Po_50_m_H.,2))</f>
        <v>18</v>
      </c>
      <c r="J57" s="261"/>
      <c r="K57" s="244">
        <f>IF(ISBLANK(J57),"",VLOOKUP(J57,Po_500_m,2))</f>
      </c>
      <c r="L57" s="262"/>
      <c r="M57" s="244">
        <f>IF(ISBLANK(L57),"",VLOOKUP(L57,Po_1000_m,2))</f>
      </c>
      <c r="N57" s="262">
        <v>7110</v>
      </c>
      <c r="O57" s="244">
        <f>IF(ISBLANK(N57),"",VLOOKUP(N57,Po_1_km_marche,2))</f>
        <v>13</v>
      </c>
      <c r="P57" s="263"/>
      <c r="Q57" s="244">
        <f>IF(ISBLANK(P57),"",VLOOKUP(P57,Po_Longueur,2))</f>
      </c>
      <c r="R57" s="263"/>
      <c r="S57" s="244">
        <f>IF(ISBLANK(R57),"",VLOOKUP(R57,Po_Triple_saut,2))</f>
      </c>
      <c r="T57" s="263" t="s">
        <v>507</v>
      </c>
      <c r="U57" s="244">
        <v>1</v>
      </c>
      <c r="V57" s="263"/>
      <c r="W57" s="244">
        <f>IF(ISBLANK(V57),"",VLOOKUP(V57,Po_Perche,2))</f>
      </c>
      <c r="X57" s="263"/>
      <c r="Y57" s="244">
        <f>IF(ISBLANK(X57),"",VLOOKUP(X57,Po_Poids,2))</f>
      </c>
      <c r="Z57" s="264"/>
      <c r="AA57" s="244">
        <f>IF(ISBLANK(Z57),"",VLOOKUP(Z57,Po_Disque,2))</f>
      </c>
      <c r="AB57" s="264"/>
      <c r="AC57" s="244">
        <f>IF(ISBLANK(AB57),"",VLOOKUP(AB57,Po_Javelot,2))</f>
      </c>
      <c r="AD57" s="264"/>
      <c r="AE57" s="244">
        <f>IF(ISBLANK(AD57),"",VLOOKUP(AD57,Po_Ballonde,2))</f>
      </c>
      <c r="AF57" s="265">
        <f t="shared" si="23"/>
        <v>3</v>
      </c>
      <c r="AG57" s="244">
        <f t="shared" si="24"/>
        <v>32</v>
      </c>
      <c r="AH57" s="266">
        <v>53</v>
      </c>
      <c r="AI57" s="129"/>
      <c r="AJ57" s="275">
        <f t="shared" si="25"/>
      </c>
      <c r="AK57" s="275">
        <f t="shared" si="26"/>
      </c>
      <c r="AL57" s="275">
        <f t="shared" si="27"/>
      </c>
      <c r="AM57" s="275">
        <f t="shared" si="28"/>
      </c>
      <c r="AN57" s="275">
        <f t="shared" si="29"/>
      </c>
      <c r="AO57" s="275">
        <f t="shared" si="30"/>
      </c>
      <c r="AP57" s="275">
        <f t="shared" si="31"/>
      </c>
      <c r="AQ57" s="275">
        <f t="shared" si="32"/>
      </c>
      <c r="AR57" s="275">
        <f t="shared" si="33"/>
      </c>
      <c r="AS57" s="275">
        <f t="shared" si="34"/>
      </c>
      <c r="AT57" s="275">
        <f t="shared" si="35"/>
      </c>
      <c r="AU57" s="275">
        <f t="shared" si="36"/>
      </c>
      <c r="AV57" s="275">
        <f t="shared" si="37"/>
      </c>
      <c r="AW57" s="275">
        <f t="shared" si="38"/>
      </c>
      <c r="AX57" s="275">
        <f t="shared" si="39"/>
        <v>32</v>
      </c>
      <c r="AY57" s="275">
        <f t="shared" si="40"/>
      </c>
      <c r="AZ57" s="275">
        <f t="shared" si="41"/>
      </c>
      <c r="BA57" s="275">
        <f t="shared" si="42"/>
      </c>
      <c r="BB57" s="275">
        <f t="shared" si="43"/>
      </c>
      <c r="BC57" s="275">
        <f t="shared" si="44"/>
      </c>
      <c r="BD57" s="275">
        <f t="shared" si="45"/>
      </c>
    </row>
    <row r="58" spans="1:56" s="199" customFormat="1" ht="12.75">
      <c r="A58" s="207" t="s">
        <v>464</v>
      </c>
      <c r="B58" s="208" t="s">
        <v>465</v>
      </c>
      <c r="C58" s="220" t="s">
        <v>69</v>
      </c>
      <c r="D58" s="354"/>
      <c r="E58" s="203">
        <f>IF(ISBLANK(D58),"",VLOOKUP(D58,Po_60_m,2))</f>
      </c>
      <c r="F58" s="259"/>
      <c r="G58" s="244">
        <f>IF(ISBLANK(F58),"",VLOOKUP(F58,Po_120_m,2))</f>
      </c>
      <c r="H58" s="260">
        <v>123</v>
      </c>
      <c r="I58" s="244">
        <f>IF(ISBLANK(H58),"",VLOOKUP(H58,Po_50_m_H.,2))</f>
        <v>13</v>
      </c>
      <c r="J58" s="261"/>
      <c r="K58" s="244">
        <f>IF(ISBLANK(J58),"",VLOOKUP(J58,Po_500_m,2))</f>
      </c>
      <c r="L58" s="262"/>
      <c r="M58" s="244">
        <f>IF(ISBLANK(L58),"",VLOOKUP(L58,Po_1000_m,2))</f>
      </c>
      <c r="N58" s="262">
        <v>7470</v>
      </c>
      <c r="O58" s="244">
        <f>IF(ISBLANK(N58),"",VLOOKUP(N58,Po_1_km_marche,2))</f>
        <v>10</v>
      </c>
      <c r="P58" s="263"/>
      <c r="Q58" s="244">
        <f>IF(ISBLANK(P58),"",VLOOKUP(P58,Po_Longueur,2))</f>
      </c>
      <c r="R58" s="263">
        <v>486</v>
      </c>
      <c r="S58" s="244">
        <f>IF(ISBLANK(R58),"",VLOOKUP(R58,Po_Triple_saut,2))</f>
        <v>8</v>
      </c>
      <c r="T58" s="263"/>
      <c r="U58" s="244">
        <f>IF(ISBLANK(T58),"",VLOOKUP(T58,Po_Hauteur,2))</f>
      </c>
      <c r="V58" s="263"/>
      <c r="W58" s="244">
        <f>IF(ISBLANK(V58),"",VLOOKUP(V58,Po_Perche,2))</f>
      </c>
      <c r="X58" s="263"/>
      <c r="Y58" s="244">
        <f>IF(ISBLANK(X58),"",VLOOKUP(X58,Po_Poids,2))</f>
      </c>
      <c r="Z58" s="264"/>
      <c r="AA58" s="244">
        <f>IF(ISBLANK(Z58),"",VLOOKUP(Z58,Po_Disque,2))</f>
      </c>
      <c r="AB58" s="264"/>
      <c r="AC58" s="244">
        <f>IF(ISBLANK(AB58),"",VLOOKUP(AB58,Po_Javelot,2))</f>
      </c>
      <c r="AD58" s="264"/>
      <c r="AE58" s="244">
        <f>IF(ISBLANK(AD58),"",VLOOKUP(AD58,Po_Ballonde,2))</f>
      </c>
      <c r="AF58" s="265">
        <f t="shared" si="23"/>
        <v>3</v>
      </c>
      <c r="AG58" s="244">
        <f t="shared" si="24"/>
        <v>31</v>
      </c>
      <c r="AH58" s="266">
        <v>54</v>
      </c>
      <c r="AI58" s="129"/>
      <c r="AJ58" s="275">
        <f t="shared" si="25"/>
      </c>
      <c r="AK58" s="275">
        <f t="shared" si="26"/>
      </c>
      <c r="AL58" s="275">
        <f t="shared" si="27"/>
      </c>
      <c r="AM58" s="275">
        <f t="shared" si="28"/>
        <v>31</v>
      </c>
      <c r="AN58" s="275">
        <f t="shared" si="29"/>
      </c>
      <c r="AO58" s="275">
        <f t="shared" si="30"/>
      </c>
      <c r="AP58" s="275">
        <f t="shared" si="31"/>
      </c>
      <c r="AQ58" s="275">
        <f t="shared" si="32"/>
      </c>
      <c r="AR58" s="275">
        <f t="shared" si="33"/>
      </c>
      <c r="AS58" s="275">
        <f t="shared" si="34"/>
      </c>
      <c r="AT58" s="275">
        <f t="shared" si="35"/>
      </c>
      <c r="AU58" s="275">
        <f t="shared" si="36"/>
      </c>
      <c r="AV58" s="275">
        <f t="shared" si="37"/>
      </c>
      <c r="AW58" s="275">
        <f t="shared" si="38"/>
      </c>
      <c r="AX58" s="275">
        <f t="shared" si="39"/>
      </c>
      <c r="AY58" s="275">
        <f t="shared" si="40"/>
      </c>
      <c r="AZ58" s="275">
        <f t="shared" si="41"/>
      </c>
      <c r="BA58" s="275">
        <f t="shared" si="42"/>
      </c>
      <c r="BB58" s="275">
        <f t="shared" si="43"/>
      </c>
      <c r="BC58" s="275">
        <f t="shared" si="44"/>
      </c>
      <c r="BD58" s="275">
        <f t="shared" si="45"/>
      </c>
    </row>
    <row r="59" spans="1:56" s="199" customFormat="1" ht="12.75">
      <c r="A59" s="207" t="s">
        <v>571</v>
      </c>
      <c r="B59" s="208" t="s">
        <v>570</v>
      </c>
      <c r="C59" s="220" t="s">
        <v>54</v>
      </c>
      <c r="D59" s="354">
        <v>109</v>
      </c>
      <c r="E59" s="203">
        <f>IF(ISBLANK(D59),"",VLOOKUP(D59,Po_60_m,2))</f>
        <v>10</v>
      </c>
      <c r="F59" s="259"/>
      <c r="G59" s="244">
        <f>IF(ISBLANK(F59),"",VLOOKUP(F59,Po_120_m,2))</f>
      </c>
      <c r="H59" s="260"/>
      <c r="I59" s="244">
        <f>IF(ISBLANK(H59),"",VLOOKUP(H59,Po_50_m_H.,2))</f>
      </c>
      <c r="J59" s="261"/>
      <c r="K59" s="244">
        <f>IF(ISBLANK(J59),"",VLOOKUP(J59,Po_500_m,2))</f>
      </c>
      <c r="L59" s="262"/>
      <c r="M59" s="244">
        <f>IF(ISBLANK(L59),"",VLOOKUP(L59,Po_1000_m,2))</f>
      </c>
      <c r="N59" s="262">
        <v>7430</v>
      </c>
      <c r="O59" s="244">
        <f>IF(ISBLANK(N59),"",VLOOKUP(N59,Po_1_km_marche,2))</f>
        <v>10</v>
      </c>
      <c r="P59" s="263"/>
      <c r="Q59" s="244">
        <f>IF(ISBLANK(P59),"",VLOOKUP(P59,Po_Longueur,2))</f>
      </c>
      <c r="R59" s="263"/>
      <c r="S59" s="244">
        <f>IF(ISBLANK(R59),"",VLOOKUP(R59,Po_Triple_saut,2))</f>
      </c>
      <c r="T59" s="263"/>
      <c r="U59" s="244">
        <f>IF(ISBLANK(T59),"",VLOOKUP(T59,Po_Hauteur,2))</f>
      </c>
      <c r="V59" s="263"/>
      <c r="W59" s="244">
        <f>IF(ISBLANK(V59),"",VLOOKUP(V59,Po_Perche,2))</f>
      </c>
      <c r="X59" s="263">
        <v>446</v>
      </c>
      <c r="Y59" s="244">
        <f>IF(ISBLANK(X59),"",VLOOKUP(X59,Po_Poids,2))</f>
        <v>9</v>
      </c>
      <c r="Z59" s="264"/>
      <c r="AA59" s="244">
        <f>IF(ISBLANK(Z59),"",VLOOKUP(Z59,Po_Disque,2))</f>
      </c>
      <c r="AB59" s="264"/>
      <c r="AC59" s="244">
        <f>IF(ISBLANK(AB59),"",VLOOKUP(AB59,Po_Javelot,2))</f>
      </c>
      <c r="AD59" s="264"/>
      <c r="AE59" s="244">
        <f>IF(ISBLANK(AD59),"",VLOOKUP(AD59,Po_Ballonde,2))</f>
      </c>
      <c r="AF59" s="265">
        <f t="shared" si="23"/>
        <v>3</v>
      </c>
      <c r="AG59" s="244">
        <f t="shared" si="24"/>
        <v>29</v>
      </c>
      <c r="AH59" s="266">
        <v>55</v>
      </c>
      <c r="AI59" s="129"/>
      <c r="AJ59" s="275">
        <f t="shared" si="25"/>
      </c>
      <c r="AK59" s="275">
        <f t="shared" si="26"/>
      </c>
      <c r="AL59" s="275">
        <f t="shared" si="27"/>
      </c>
      <c r="AM59" s="275">
        <f t="shared" si="28"/>
      </c>
      <c r="AN59" s="275">
        <f t="shared" si="29"/>
      </c>
      <c r="AO59" s="275">
        <f t="shared" si="30"/>
      </c>
      <c r="AP59" s="275">
        <f t="shared" si="31"/>
      </c>
      <c r="AQ59" s="275">
        <f t="shared" si="32"/>
      </c>
      <c r="AR59" s="275">
        <f t="shared" si="33"/>
      </c>
      <c r="AS59" s="275">
        <f t="shared" si="34"/>
      </c>
      <c r="AT59" s="275">
        <f t="shared" si="35"/>
      </c>
      <c r="AU59" s="275">
        <f t="shared" si="36"/>
      </c>
      <c r="AV59" s="275">
        <f t="shared" si="37"/>
        <v>29</v>
      </c>
      <c r="AW59" s="275">
        <f t="shared" si="38"/>
      </c>
      <c r="AX59" s="275">
        <f t="shared" si="39"/>
      </c>
      <c r="AY59" s="275">
        <f t="shared" si="40"/>
      </c>
      <c r="AZ59" s="275">
        <f t="shared" si="41"/>
      </c>
      <c r="BA59" s="275">
        <f t="shared" si="42"/>
      </c>
      <c r="BB59" s="275">
        <f t="shared" si="43"/>
      </c>
      <c r="BC59" s="275">
        <f t="shared" si="44"/>
      </c>
      <c r="BD59" s="275">
        <f t="shared" si="45"/>
      </c>
    </row>
    <row r="60" spans="1:56" s="199" customFormat="1" ht="12.75">
      <c r="A60" s="207" t="s">
        <v>116</v>
      </c>
      <c r="B60" s="208" t="s">
        <v>584</v>
      </c>
      <c r="C60" s="220" t="s">
        <v>41</v>
      </c>
      <c r="D60" s="354">
        <v>124</v>
      </c>
      <c r="E60" s="203">
        <f>IF(ISBLANK(D60),"",VLOOKUP(D60,Po_60_m,2))</f>
        <v>6</v>
      </c>
      <c r="F60" s="259"/>
      <c r="G60" s="244">
        <f>IF(ISBLANK(F60),"",VLOOKUP(F60,Po_120_m,2))</f>
      </c>
      <c r="H60" s="260"/>
      <c r="I60" s="244">
        <f>IF(ISBLANK(H60),"",VLOOKUP(H60,Po_50_m_H.,2))</f>
      </c>
      <c r="J60" s="261"/>
      <c r="K60" s="244">
        <f>IF(ISBLANK(J60),"",VLOOKUP(J60,Po_500_m,2))</f>
      </c>
      <c r="L60" s="262"/>
      <c r="M60" s="244">
        <f>IF(ISBLANK(L60),"",VLOOKUP(L60,Po_1000_m,2))</f>
      </c>
      <c r="N60" s="262"/>
      <c r="O60" s="244">
        <f>IF(ISBLANK(N60),"",VLOOKUP(N60,Po_1_km_marche,2))</f>
      </c>
      <c r="P60" s="263"/>
      <c r="Q60" s="244">
        <f>IF(ISBLANK(P60),"",VLOOKUP(P60,Po_Longueur,2))</f>
      </c>
      <c r="R60" s="263">
        <v>541</v>
      </c>
      <c r="S60" s="244">
        <f>IF(ISBLANK(R60),"",VLOOKUP(R60,Po_Triple_saut,2))</f>
        <v>11</v>
      </c>
      <c r="T60" s="263"/>
      <c r="U60" s="244">
        <f>IF(ISBLANK(T60),"",VLOOKUP(T60,Po_Hauteur,2))</f>
      </c>
      <c r="V60" s="263"/>
      <c r="W60" s="244">
        <f>IF(ISBLANK(V60),"",VLOOKUP(V60,Po_Perche,2))</f>
      </c>
      <c r="X60" s="263">
        <v>454</v>
      </c>
      <c r="Y60" s="244">
        <f>IF(ISBLANK(X60),"",VLOOKUP(X60,Po_Poids,2))</f>
        <v>9</v>
      </c>
      <c r="Z60" s="264"/>
      <c r="AA60" s="244">
        <f>IF(ISBLANK(Z60),"",VLOOKUP(Z60,Po_Disque,2))</f>
      </c>
      <c r="AB60" s="264"/>
      <c r="AC60" s="244">
        <f>IF(ISBLANK(AB60),"",VLOOKUP(AB60,Po_Javelot,2))</f>
      </c>
      <c r="AD60" s="264"/>
      <c r="AE60" s="244">
        <f>IF(ISBLANK(AD60),"",VLOOKUP(AD60,Po_Ballonde,2))</f>
      </c>
      <c r="AF60" s="265">
        <f t="shared" si="23"/>
        <v>3</v>
      </c>
      <c r="AG60" s="244">
        <f t="shared" si="24"/>
        <v>26</v>
      </c>
      <c r="AH60" s="266">
        <v>56</v>
      </c>
      <c r="AI60" s="129"/>
      <c r="AJ60" s="275">
        <f t="shared" si="25"/>
      </c>
      <c r="AK60" s="275">
        <f t="shared" si="26"/>
      </c>
      <c r="AL60" s="275">
        <f t="shared" si="27"/>
      </c>
      <c r="AM60" s="275">
        <f t="shared" si="28"/>
      </c>
      <c r="AN60" s="275">
        <f t="shared" si="29"/>
      </c>
      <c r="AO60" s="275">
        <f t="shared" si="30"/>
      </c>
      <c r="AP60" s="275">
        <f t="shared" si="31"/>
      </c>
      <c r="AQ60" s="275">
        <f t="shared" si="32"/>
      </c>
      <c r="AR60" s="275">
        <f t="shared" si="33"/>
      </c>
      <c r="AS60" s="275">
        <f t="shared" si="34"/>
      </c>
      <c r="AT60" s="275">
        <f t="shared" si="35"/>
      </c>
      <c r="AU60" s="275">
        <f t="shared" si="36"/>
      </c>
      <c r="AV60" s="275">
        <f t="shared" si="37"/>
      </c>
      <c r="AW60" s="275">
        <f t="shared" si="38"/>
        <v>26</v>
      </c>
      <c r="AX60" s="275">
        <f t="shared" si="39"/>
      </c>
      <c r="AY60" s="275">
        <f t="shared" si="40"/>
      </c>
      <c r="AZ60" s="275">
        <f t="shared" si="41"/>
      </c>
      <c r="BA60" s="275">
        <f t="shared" si="42"/>
      </c>
      <c r="BB60" s="275">
        <f t="shared" si="43"/>
      </c>
      <c r="BC60" s="275">
        <f t="shared" si="44"/>
      </c>
      <c r="BD60" s="275">
        <f t="shared" si="45"/>
      </c>
    </row>
    <row r="61" spans="1:56" s="199" customFormat="1" ht="12.75">
      <c r="A61" s="118" t="s">
        <v>365</v>
      </c>
      <c r="B61" s="117" t="s">
        <v>366</v>
      </c>
      <c r="C61" s="178" t="s">
        <v>43</v>
      </c>
      <c r="D61" s="354">
        <v>113</v>
      </c>
      <c r="E61" s="203">
        <f>IF(ISBLANK(D61),"",VLOOKUP(D61,Po_60_m,2))</f>
        <v>9</v>
      </c>
      <c r="F61" s="259"/>
      <c r="G61" s="244">
        <f>IF(ISBLANK(F61),"",VLOOKUP(F61,Po_120_m,2))</f>
      </c>
      <c r="H61" s="260">
        <v>128</v>
      </c>
      <c r="I61" s="244">
        <f>IF(ISBLANK(H61),"",VLOOKUP(H61,Po_50_m_H.,2))</f>
        <v>12</v>
      </c>
      <c r="J61" s="261"/>
      <c r="K61" s="244">
        <f>IF(ISBLANK(J61),"",VLOOKUP(J61,Po_500_m,2))</f>
      </c>
      <c r="L61" s="262"/>
      <c r="M61" s="244">
        <f>IF(ISBLANK(L61),"",VLOOKUP(L61,Po_1000_m,2))</f>
      </c>
      <c r="N61" s="262"/>
      <c r="O61" s="244">
        <f>IF(ISBLANK(N61),"",VLOOKUP(N61,Po_1_km_marche,2))</f>
      </c>
      <c r="P61" s="263"/>
      <c r="Q61" s="244">
        <f>IF(ISBLANK(P61),"",VLOOKUP(P61,Po_Longueur,2))</f>
      </c>
      <c r="R61" s="263"/>
      <c r="S61" s="244">
        <f>IF(ISBLANK(R61),"",VLOOKUP(R61,Po_Triple_saut,2))</f>
      </c>
      <c r="T61" s="263"/>
      <c r="U61" s="244">
        <f>IF(ISBLANK(T61),"",VLOOKUP(T61,Po_Hauteur,2))</f>
      </c>
      <c r="V61" s="263"/>
      <c r="W61" s="244">
        <f>IF(ISBLANK(V61),"",VLOOKUP(V61,Po_Perche,2))</f>
      </c>
      <c r="X61" s="263">
        <v>338</v>
      </c>
      <c r="Y61" s="244">
        <f>IF(ISBLANK(X61),"",VLOOKUP(X61,Po_Poids,2))</f>
        <v>3</v>
      </c>
      <c r="Z61" s="264"/>
      <c r="AA61" s="244">
        <f>IF(ISBLANK(Z61),"",VLOOKUP(Z61,Po_Disque,2))</f>
      </c>
      <c r="AB61" s="264"/>
      <c r="AC61" s="244">
        <f>IF(ISBLANK(AB61),"",VLOOKUP(AB61,Po_Javelot,2))</f>
      </c>
      <c r="AD61" s="264"/>
      <c r="AE61" s="244">
        <f>IF(ISBLANK(AD61),"",VLOOKUP(AD61,Po_Ballonde,2))</f>
      </c>
      <c r="AF61" s="265">
        <f t="shared" si="23"/>
        <v>3</v>
      </c>
      <c r="AG61" s="244">
        <f t="shared" si="24"/>
        <v>24</v>
      </c>
      <c r="AH61" s="266">
        <v>57</v>
      </c>
      <c r="AI61" s="129"/>
      <c r="AJ61" s="275">
        <f t="shared" si="25"/>
      </c>
      <c r="AK61" s="275">
        <f t="shared" si="26"/>
      </c>
      <c r="AL61" s="275">
        <f t="shared" si="27"/>
      </c>
      <c r="AM61" s="275">
        <f t="shared" si="28"/>
      </c>
      <c r="AN61" s="275">
        <f t="shared" si="29"/>
      </c>
      <c r="AO61" s="275">
        <f t="shared" si="30"/>
      </c>
      <c r="AP61" s="275">
        <f t="shared" si="31"/>
      </c>
      <c r="AQ61" s="275">
        <f t="shared" si="32"/>
      </c>
      <c r="AR61" s="275">
        <f t="shared" si="33"/>
        <v>24</v>
      </c>
      <c r="AS61" s="275">
        <f t="shared" si="34"/>
      </c>
      <c r="AT61" s="275">
        <f t="shared" si="35"/>
      </c>
      <c r="AU61" s="275">
        <f t="shared" si="36"/>
      </c>
      <c r="AV61" s="275">
        <f t="shared" si="37"/>
      </c>
      <c r="AW61" s="275">
        <f t="shared" si="38"/>
      </c>
      <c r="AX61" s="275">
        <f t="shared" si="39"/>
      </c>
      <c r="AY61" s="275">
        <f t="shared" si="40"/>
      </c>
      <c r="AZ61" s="275">
        <f t="shared" si="41"/>
      </c>
      <c r="BA61" s="275">
        <f t="shared" si="42"/>
      </c>
      <c r="BB61" s="275">
        <f t="shared" si="43"/>
      </c>
      <c r="BC61" s="275">
        <f t="shared" si="44"/>
      </c>
      <c r="BD61" s="275">
        <f t="shared" si="45"/>
      </c>
    </row>
    <row r="62" spans="1:56" s="199" customFormat="1" ht="12.75">
      <c r="A62" s="207" t="s">
        <v>585</v>
      </c>
      <c r="B62" s="208" t="s">
        <v>586</v>
      </c>
      <c r="C62" s="220" t="s">
        <v>41</v>
      </c>
      <c r="D62" s="354">
        <v>110</v>
      </c>
      <c r="E62" s="203">
        <f>IF(ISBLANK(D62),"",VLOOKUP(D62,Po_60_m,2))</f>
        <v>10</v>
      </c>
      <c r="F62" s="259"/>
      <c r="G62" s="244">
        <f>IF(ISBLANK(F62),"",VLOOKUP(F62,Po_120_m,2))</f>
      </c>
      <c r="H62" s="260"/>
      <c r="I62" s="244">
        <f>IF(ISBLANK(H62),"",VLOOKUP(H62,Po_50_m_H.,2))</f>
      </c>
      <c r="J62" s="261"/>
      <c r="K62" s="244">
        <f>IF(ISBLANK(J62),"",VLOOKUP(J62,Po_500_m,2))</f>
      </c>
      <c r="L62" s="262"/>
      <c r="M62" s="244">
        <f>IF(ISBLANK(L62),"",VLOOKUP(L62,Po_1000_m,2))</f>
      </c>
      <c r="N62" s="262"/>
      <c r="O62" s="244">
        <f>IF(ISBLANK(N62),"",VLOOKUP(N62,Po_1_km_marche,2))</f>
      </c>
      <c r="P62" s="263"/>
      <c r="Q62" s="244">
        <f>IF(ISBLANK(P62),"",VLOOKUP(P62,Po_Longueur,2))</f>
      </c>
      <c r="R62" s="263">
        <v>599</v>
      </c>
      <c r="S62" s="244">
        <f>IF(ISBLANK(R62),"",VLOOKUP(R62,Po_Triple_saut,2))</f>
        <v>13</v>
      </c>
      <c r="T62" s="263"/>
      <c r="U62" s="244">
        <f>IF(ISBLANK(T62),"",VLOOKUP(T62,Po_Hauteur,2))</f>
      </c>
      <c r="V62" s="263"/>
      <c r="W62" s="244">
        <f>IF(ISBLANK(V62),"",VLOOKUP(V62,Po_Perche,2))</f>
      </c>
      <c r="X62" s="263">
        <v>298</v>
      </c>
      <c r="Y62" s="244">
        <f>IF(ISBLANK(X62),"",VLOOKUP(X62,Po_Poids,2))</f>
        <v>1</v>
      </c>
      <c r="Z62" s="264"/>
      <c r="AA62" s="244">
        <f>IF(ISBLANK(Z62),"",VLOOKUP(Z62,Po_Disque,2))</f>
      </c>
      <c r="AB62" s="264"/>
      <c r="AC62" s="244">
        <f>IF(ISBLANK(AB62),"",VLOOKUP(AB62,Po_Javelot,2))</f>
      </c>
      <c r="AD62" s="264"/>
      <c r="AE62" s="244">
        <f>IF(ISBLANK(AD62),"",VLOOKUP(AD62,Po_Ballonde,2))</f>
      </c>
      <c r="AF62" s="265">
        <f t="shared" si="23"/>
        <v>3</v>
      </c>
      <c r="AG62" s="244">
        <f t="shared" si="24"/>
        <v>24</v>
      </c>
      <c r="AH62" s="266">
        <v>58</v>
      </c>
      <c r="AI62" s="129"/>
      <c r="AJ62" s="275">
        <f t="shared" si="25"/>
      </c>
      <c r="AK62" s="275">
        <f t="shared" si="26"/>
      </c>
      <c r="AL62" s="275">
        <f t="shared" si="27"/>
      </c>
      <c r="AM62" s="275">
        <f t="shared" si="28"/>
      </c>
      <c r="AN62" s="275">
        <f t="shared" si="29"/>
      </c>
      <c r="AO62" s="275">
        <f t="shared" si="30"/>
      </c>
      <c r="AP62" s="275">
        <f t="shared" si="31"/>
      </c>
      <c r="AQ62" s="275">
        <f t="shared" si="32"/>
      </c>
      <c r="AR62" s="275">
        <f t="shared" si="33"/>
      </c>
      <c r="AS62" s="275">
        <f t="shared" si="34"/>
      </c>
      <c r="AT62" s="275">
        <f t="shared" si="35"/>
      </c>
      <c r="AU62" s="275">
        <f t="shared" si="36"/>
      </c>
      <c r="AV62" s="275">
        <f t="shared" si="37"/>
      </c>
      <c r="AW62" s="275">
        <f t="shared" si="38"/>
        <v>24</v>
      </c>
      <c r="AX62" s="275">
        <f t="shared" si="39"/>
      </c>
      <c r="AY62" s="275">
        <f t="shared" si="40"/>
      </c>
      <c r="AZ62" s="275">
        <f t="shared" si="41"/>
      </c>
      <c r="BA62" s="275">
        <f t="shared" si="42"/>
      </c>
      <c r="BB62" s="275">
        <f t="shared" si="43"/>
      </c>
      <c r="BC62" s="275">
        <f t="shared" si="44"/>
      </c>
      <c r="BD62" s="275">
        <f t="shared" si="45"/>
      </c>
    </row>
    <row r="63" spans="1:56" s="199" customFormat="1" ht="13.5" thickBot="1">
      <c r="A63" s="351" t="s">
        <v>578</v>
      </c>
      <c r="B63" s="352" t="s">
        <v>579</v>
      </c>
      <c r="C63" s="429" t="s">
        <v>241</v>
      </c>
      <c r="D63" s="363">
        <v>113</v>
      </c>
      <c r="E63" s="364">
        <f>IF(ISBLANK(D63),"",VLOOKUP(D63,Po_60_m,2))</f>
        <v>9</v>
      </c>
      <c r="F63" s="365"/>
      <c r="G63" s="366">
        <f>IF(ISBLANK(F63),"",VLOOKUP(F63,Po_120_m,2))</f>
      </c>
      <c r="H63" s="367">
        <v>168</v>
      </c>
      <c r="I63" s="366">
        <f>IF(ISBLANK(H63),"",VLOOKUP(H63,Po_50_m_H.,2))</f>
        <v>2</v>
      </c>
      <c r="J63" s="375"/>
      <c r="K63" s="366">
        <f>IF(ISBLANK(J63),"",VLOOKUP(J63,Po_500_m,2))</f>
      </c>
      <c r="L63" s="368"/>
      <c r="M63" s="366">
        <f>IF(ISBLANK(L63),"",VLOOKUP(L63,Po_1000_m,2))</f>
      </c>
      <c r="N63" s="368"/>
      <c r="O63" s="366">
        <f>IF(ISBLANK(N63),"",VLOOKUP(N63,Po_1_km_marche,2))</f>
      </c>
      <c r="P63" s="369"/>
      <c r="Q63" s="366">
        <f>IF(ISBLANK(P63),"",VLOOKUP(P63,Po_Longueur,2))</f>
      </c>
      <c r="R63" s="369"/>
      <c r="S63" s="366">
        <f>IF(ISBLANK(R63),"",VLOOKUP(R63,Po_Triple_saut,2))</f>
      </c>
      <c r="T63" s="369"/>
      <c r="U63" s="366">
        <f>IF(ISBLANK(T63),"",VLOOKUP(T63,Po_Hauteur,2))</f>
      </c>
      <c r="V63" s="369"/>
      <c r="W63" s="366">
        <f>IF(ISBLANK(V63),"",VLOOKUP(V63,Po_Perche,2))</f>
      </c>
      <c r="X63" s="369">
        <v>335</v>
      </c>
      <c r="Y63" s="366">
        <f>IF(ISBLANK(X63),"",VLOOKUP(X63,Po_Poids,2))</f>
        <v>3</v>
      </c>
      <c r="Z63" s="371"/>
      <c r="AA63" s="366">
        <f>IF(ISBLANK(Z63),"",VLOOKUP(Z63,Po_Disque,2))</f>
      </c>
      <c r="AB63" s="371"/>
      <c r="AC63" s="366">
        <f>IF(ISBLANK(AB63),"",VLOOKUP(AB63,Po_Javelot,2))</f>
      </c>
      <c r="AD63" s="371"/>
      <c r="AE63" s="366">
        <f>IF(ISBLANK(AD63),"",VLOOKUP(AD63,Po_Ballonde,2))</f>
      </c>
      <c r="AF63" s="372">
        <f t="shared" si="23"/>
        <v>3</v>
      </c>
      <c r="AG63" s="366">
        <f t="shared" si="24"/>
        <v>14</v>
      </c>
      <c r="AH63" s="373">
        <v>59</v>
      </c>
      <c r="AI63" s="129"/>
      <c r="AJ63" s="275">
        <f t="shared" si="25"/>
      </c>
      <c r="AK63" s="275">
        <f t="shared" si="26"/>
      </c>
      <c r="AL63" s="275">
        <f t="shared" si="27"/>
        <v>14</v>
      </c>
      <c r="AM63" s="275">
        <f t="shared" si="28"/>
      </c>
      <c r="AN63" s="275">
        <f t="shared" si="29"/>
      </c>
      <c r="AO63" s="275">
        <f t="shared" si="30"/>
      </c>
      <c r="AP63" s="275">
        <f t="shared" si="31"/>
      </c>
      <c r="AQ63" s="275">
        <f t="shared" si="32"/>
      </c>
      <c r="AR63" s="275">
        <f t="shared" si="33"/>
      </c>
      <c r="AS63" s="275">
        <f t="shared" si="34"/>
      </c>
      <c r="AT63" s="275">
        <f t="shared" si="35"/>
      </c>
      <c r="AU63" s="275">
        <f t="shared" si="36"/>
      </c>
      <c r="AV63" s="275">
        <f t="shared" si="37"/>
      </c>
      <c r="AW63" s="275">
        <f t="shared" si="38"/>
      </c>
      <c r="AX63" s="275">
        <f t="shared" si="39"/>
      </c>
      <c r="AY63" s="275">
        <f t="shared" si="40"/>
      </c>
      <c r="AZ63" s="275">
        <f t="shared" si="41"/>
      </c>
      <c r="BA63" s="275">
        <f t="shared" si="42"/>
      </c>
      <c r="BB63" s="275">
        <f t="shared" si="43"/>
      </c>
      <c r="BC63" s="275">
        <f t="shared" si="44"/>
      </c>
      <c r="BD63" s="275">
        <f t="shared" si="45"/>
      </c>
    </row>
    <row r="65" ht="15">
      <c r="A65" s="128"/>
    </row>
    <row r="66" spans="35:56" ht="15">
      <c r="AI66" s="277" t="s">
        <v>1</v>
      </c>
      <c r="AJ66" s="278">
        <f aca="true" t="shared" si="46" ref="AJ66:BD66">SUM(AJ5:AJ63)</f>
        <v>0</v>
      </c>
      <c r="AK66" s="278">
        <f t="shared" si="46"/>
        <v>0</v>
      </c>
      <c r="AL66" s="278">
        <f t="shared" si="46"/>
        <v>152</v>
      </c>
      <c r="AM66" s="278">
        <f t="shared" si="46"/>
        <v>363</v>
      </c>
      <c r="AN66" s="278">
        <f t="shared" si="46"/>
        <v>0</v>
      </c>
      <c r="AO66" s="278">
        <f t="shared" si="46"/>
        <v>0</v>
      </c>
      <c r="AP66" s="278">
        <f t="shared" si="46"/>
        <v>0</v>
      </c>
      <c r="AQ66" s="278">
        <f t="shared" si="46"/>
        <v>0</v>
      </c>
      <c r="AR66" s="278">
        <f t="shared" si="46"/>
        <v>270</v>
      </c>
      <c r="AS66" s="278">
        <f t="shared" si="46"/>
        <v>370</v>
      </c>
      <c r="AT66" s="278">
        <f t="shared" si="46"/>
        <v>53</v>
      </c>
      <c r="AU66" s="278">
        <f t="shared" si="46"/>
        <v>177</v>
      </c>
      <c r="AV66" s="278">
        <f t="shared" si="46"/>
        <v>343</v>
      </c>
      <c r="AW66" s="278">
        <f t="shared" si="46"/>
        <v>100</v>
      </c>
      <c r="AX66" s="278">
        <f t="shared" si="46"/>
        <v>395</v>
      </c>
      <c r="AY66" s="278">
        <f t="shared" si="46"/>
        <v>0</v>
      </c>
      <c r="AZ66" s="278">
        <f t="shared" si="46"/>
        <v>281</v>
      </c>
      <c r="BA66" s="278">
        <f t="shared" si="46"/>
        <v>0</v>
      </c>
      <c r="BB66" s="278">
        <f t="shared" si="46"/>
        <v>0</v>
      </c>
      <c r="BC66" s="278">
        <f t="shared" si="46"/>
        <v>0</v>
      </c>
      <c r="BD66" s="278">
        <f t="shared" si="46"/>
        <v>0</v>
      </c>
    </row>
    <row r="67" spans="35:56" ht="15">
      <c r="AI67" s="279"/>
      <c r="AJ67" s="280"/>
      <c r="AK67" s="280"/>
      <c r="AL67" s="280"/>
      <c r="AM67" s="280"/>
      <c r="AN67" s="280"/>
      <c r="AO67" s="280"/>
      <c r="AP67" s="280"/>
      <c r="AQ67" s="280"/>
      <c r="AR67" s="280"/>
      <c r="AS67" s="280"/>
      <c r="AT67" s="280"/>
      <c r="AU67" s="280"/>
      <c r="AV67" s="280"/>
      <c r="AW67" s="280"/>
      <c r="AX67" s="280"/>
      <c r="AY67" s="280"/>
      <c r="AZ67" s="280"/>
      <c r="BA67" s="280"/>
      <c r="BB67" s="280"/>
      <c r="BC67" s="283"/>
      <c r="BD67" s="283"/>
    </row>
    <row r="68" spans="35:56" ht="15">
      <c r="AI68" s="277" t="s">
        <v>55</v>
      </c>
      <c r="AJ68" s="281">
        <f>COUNTIF($C$5:$C63,AJ3)</f>
        <v>0</v>
      </c>
      <c r="AK68" s="281">
        <f>COUNTIF($C$5:$C63,AK3)</f>
        <v>0</v>
      </c>
      <c r="AL68" s="281">
        <f>COUNTIF($C$5:$C63,AL3)</f>
        <v>4</v>
      </c>
      <c r="AM68" s="281">
        <f>COUNTIF($C$5:$C63,AM3)</f>
        <v>9</v>
      </c>
      <c r="AN68" s="281">
        <f>COUNTIF($C$5:$C63,AN3)</f>
        <v>0</v>
      </c>
      <c r="AO68" s="281">
        <f>COUNTIF($C$5:$C63,AO3)</f>
        <v>0</v>
      </c>
      <c r="AP68" s="281">
        <f>COUNTIF($C$5:$C63,AP3)</f>
        <v>0</v>
      </c>
      <c r="AQ68" s="281">
        <f>COUNTIF($C$5:$C63,AQ3)</f>
        <v>0</v>
      </c>
      <c r="AR68" s="281">
        <f>COUNTIF($C$5:$C63,AR3)</f>
        <v>6</v>
      </c>
      <c r="AS68" s="281">
        <f>COUNTIF($C$5:$C63,AS3)</f>
        <v>8</v>
      </c>
      <c r="AT68" s="281">
        <f>COUNTIF($C$5:$C63,AT3)</f>
        <v>1</v>
      </c>
      <c r="AU68" s="281">
        <f>COUNTIF($C$5:$C63,AU3)</f>
        <v>4</v>
      </c>
      <c r="AV68" s="281">
        <f>COUNTIF($C$5:$C63,AV3)</f>
        <v>9</v>
      </c>
      <c r="AW68" s="281">
        <f>COUNTIF($C$5:$C63,AW3)</f>
        <v>3</v>
      </c>
      <c r="AX68" s="281">
        <f>COUNTIF($C$5:$C63,AX3)</f>
        <v>9</v>
      </c>
      <c r="AY68" s="281">
        <f>COUNTIF($C$5:$C63,AY3)</f>
        <v>0</v>
      </c>
      <c r="AZ68" s="281">
        <f>COUNTIF($C$5:$C63,AZ3)</f>
        <v>6</v>
      </c>
      <c r="BA68" s="281">
        <f>COUNTIF($C$5:$C63,BA3)</f>
        <v>0</v>
      </c>
      <c r="BB68" s="281">
        <f>COUNTIF($C$5:$C63,BB3)</f>
        <v>0</v>
      </c>
      <c r="BC68" s="281">
        <f>COUNTIF($C$5:$C63,BC3)</f>
        <v>0</v>
      </c>
      <c r="BD68" s="281">
        <f>COUNTIF($C$5:$C63,BD3)</f>
        <v>0</v>
      </c>
    </row>
    <row r="69" spans="35:56" ht="15">
      <c r="AI69" s="105"/>
      <c r="AJ69" s="282"/>
      <c r="AK69" s="282"/>
      <c r="AL69" s="282"/>
      <c r="AM69" s="282"/>
      <c r="AN69" s="282"/>
      <c r="AO69" s="282"/>
      <c r="AP69" s="282"/>
      <c r="AQ69" s="282"/>
      <c r="AR69" s="282"/>
      <c r="AS69" s="282"/>
      <c r="AT69" s="282"/>
      <c r="AU69" s="282"/>
      <c r="AV69" s="282"/>
      <c r="AW69" s="282"/>
      <c r="AX69" s="282"/>
      <c r="AY69" s="282"/>
      <c r="AZ69" s="282"/>
      <c r="BA69" s="283"/>
      <c r="BB69" s="283"/>
      <c r="BC69" s="283"/>
      <c r="BD69" s="283"/>
    </row>
    <row r="70" spans="35:56" ht="15">
      <c r="AI70" s="284" t="s">
        <v>74</v>
      </c>
      <c r="AJ70" s="281"/>
      <c r="AK70" s="281"/>
      <c r="AL70" s="281">
        <v>8</v>
      </c>
      <c r="AM70" s="281">
        <v>3</v>
      </c>
      <c r="AN70" s="281"/>
      <c r="AO70" s="281"/>
      <c r="AP70" s="281"/>
      <c r="AQ70" s="281"/>
      <c r="AR70" s="281">
        <v>6</v>
      </c>
      <c r="AS70" s="281">
        <v>2</v>
      </c>
      <c r="AT70" s="281">
        <v>10</v>
      </c>
      <c r="AU70" s="281">
        <v>7</v>
      </c>
      <c r="AV70" s="281">
        <v>4</v>
      </c>
      <c r="AW70" s="281">
        <v>9</v>
      </c>
      <c r="AX70" s="281">
        <v>1</v>
      </c>
      <c r="AY70" s="281"/>
      <c r="AZ70" s="281">
        <v>5</v>
      </c>
      <c r="BA70" s="281"/>
      <c r="BB70" s="281"/>
      <c r="BC70" s="281"/>
      <c r="BD70" s="281"/>
    </row>
  </sheetData>
  <sheetProtection selectLockedCells="1" selectUnlockedCells="1"/>
  <mergeCells count="5">
    <mergeCell ref="A1:AH1"/>
    <mergeCell ref="A2:AH2"/>
    <mergeCell ref="A3:A4"/>
    <mergeCell ref="B3:B4"/>
    <mergeCell ref="C3:C4"/>
  </mergeCells>
  <printOptions horizontalCentered="1"/>
  <pageMargins left="0.19652777777777777" right="0.19652777777777777" top="0.7875" bottom="0.7875" header="0.31527777777777777" footer="0.5118055555555555"/>
  <pageSetup horizontalDpi="300" verticalDpi="300" orientation="portrait" paperSize="9" scale="60" r:id="rId1"/>
  <headerFooter alignWithMargins="0">
    <oddHeader>&amp;L&amp;"Times New Roman,Gras"FSGT Ile de France &amp;C&amp;"Times New Roman,Gras"&amp;14CHALLENGE GUIMIER JEUNES
1er tour</oddHeader>
    <oddFooter>&amp;CPage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D64"/>
  <sheetViews>
    <sheetView showZeros="0" zoomScale="75" zoomScaleNormal="75" zoomScalePageLayoutView="0" workbookViewId="0" topLeftCell="A1">
      <pane xSplit="3" ySplit="4" topLeftCell="D5" activePane="bottomRight" state="frozen"/>
      <selection pane="topLeft" activeCell="H54" sqref="H54"/>
      <selection pane="topRight" activeCell="H54" sqref="H54"/>
      <selection pane="bottomLeft" activeCell="H54" sqref="H54"/>
      <selection pane="bottomRight" activeCell="U40" sqref="U40"/>
    </sheetView>
  </sheetViews>
  <sheetFormatPr defaultColWidth="11.00390625" defaultRowHeight="15.75"/>
  <cols>
    <col min="1" max="1" width="18.75390625" style="95" bestFit="1" customWidth="1"/>
    <col min="2" max="2" width="11.50390625" style="95" bestFit="1" customWidth="1"/>
    <col min="3" max="3" width="7.125" style="95" bestFit="1" customWidth="1"/>
    <col min="4" max="4" width="10.125" style="267" bestFit="1" customWidth="1"/>
    <col min="5" max="5" width="9.00390625" style="268" bestFit="1" customWidth="1"/>
    <col min="6" max="6" width="10.125" style="268" hidden="1" customWidth="1"/>
    <col min="7" max="7" width="9.00390625" style="268" hidden="1" customWidth="1"/>
    <col min="8" max="8" width="10.125" style="267" bestFit="1" customWidth="1"/>
    <col min="9" max="9" width="9.00390625" style="268" bestFit="1" customWidth="1"/>
    <col min="10" max="10" width="10.125" style="269" hidden="1" customWidth="1"/>
    <col min="11" max="11" width="9.00390625" style="268" hidden="1" customWidth="1"/>
    <col min="12" max="12" width="12.625" style="269" bestFit="1" customWidth="1"/>
    <col min="13" max="13" width="9.00390625" style="268" bestFit="1" customWidth="1"/>
    <col min="14" max="14" width="10.25390625" style="270" hidden="1" customWidth="1"/>
    <col min="15" max="15" width="9.00390625" style="268" hidden="1" customWidth="1"/>
    <col min="16" max="16" width="11.50390625" style="270" bestFit="1" customWidth="1"/>
    <col min="17" max="17" width="9.00390625" style="268" bestFit="1" customWidth="1"/>
    <col min="18" max="18" width="10.125" style="270" bestFit="1" customWidth="1"/>
    <col min="19" max="19" width="9.00390625" style="268" bestFit="1" customWidth="1"/>
    <col min="20" max="20" width="10.125" style="270" bestFit="1" customWidth="1"/>
    <col min="21" max="21" width="9.00390625" style="268" bestFit="1" customWidth="1"/>
    <col min="22" max="22" width="10.125" style="270" bestFit="1" customWidth="1"/>
    <col min="23" max="23" width="9.00390625" style="268" bestFit="1" customWidth="1"/>
    <col min="24" max="24" width="10.125" style="270" hidden="1" customWidth="1"/>
    <col min="25" max="25" width="9.00390625" style="268" hidden="1" customWidth="1"/>
    <col min="26" max="26" width="10.125" style="270" hidden="1" customWidth="1"/>
    <col min="27" max="27" width="9.00390625" style="268" hidden="1" customWidth="1"/>
    <col min="28" max="28" width="10.125" style="270" hidden="1" customWidth="1"/>
    <col min="29" max="29" width="9.00390625" style="268" hidden="1" customWidth="1"/>
    <col min="30" max="30" width="5.125" style="271" bestFit="1" customWidth="1"/>
    <col min="31" max="31" width="7.75390625" style="268" customWidth="1"/>
    <col min="32" max="32" width="7.75390625" style="268" bestFit="1" customWidth="1"/>
    <col min="33" max="33" width="13.125" style="95" bestFit="1" customWidth="1"/>
    <col min="34" max="34" width="7.00390625" style="276" bestFit="1" customWidth="1"/>
    <col min="35" max="36" width="5.50390625" style="276" bestFit="1" customWidth="1"/>
    <col min="37" max="38" width="7.00390625" style="276" bestFit="1" customWidth="1"/>
    <col min="39" max="39" width="5.50390625" style="276" bestFit="1" customWidth="1"/>
    <col min="40" max="40" width="7.00390625" style="276" bestFit="1" customWidth="1"/>
    <col min="41" max="41" width="7.125" style="276" bestFit="1" customWidth="1"/>
    <col min="42" max="42" width="5.50390625" style="276" bestFit="1" customWidth="1"/>
    <col min="43" max="43" width="6.625" style="276" bestFit="1" customWidth="1"/>
    <col min="44" max="45" width="5.25390625" style="276" bestFit="1" customWidth="1"/>
    <col min="46" max="46" width="8.50390625" style="276" bestFit="1" customWidth="1"/>
    <col min="47" max="47" width="6.75390625" style="276" bestFit="1" customWidth="1"/>
    <col min="48" max="48" width="5.25390625" style="276" bestFit="1" customWidth="1"/>
    <col min="49" max="49" width="4.625" style="276" bestFit="1" customWidth="1"/>
    <col min="50" max="50" width="7.00390625" style="276" bestFit="1" customWidth="1"/>
    <col min="51" max="51" width="7.00390625" style="87" bestFit="1" customWidth="1"/>
    <col min="52" max="52" width="5.625" style="87" bestFit="1" customWidth="1"/>
    <col min="53" max="53" width="7.00390625" style="87" bestFit="1" customWidth="1"/>
    <col min="54" max="54" width="5.625" style="87" bestFit="1" customWidth="1"/>
    <col min="55" max="16384" width="11.00390625" style="95" customWidth="1"/>
  </cols>
  <sheetData>
    <row r="1" spans="1:56" s="92" customFormat="1" ht="27">
      <c r="A1" s="460" t="s">
        <v>402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BA1" s="82"/>
      <c r="BB1" s="82"/>
      <c r="BC1" s="82"/>
      <c r="BD1" s="82"/>
    </row>
    <row r="2" spans="1:50" s="86" customFormat="1" ht="27.75" thickBot="1">
      <c r="A2" s="482" t="s">
        <v>490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</row>
    <row r="3" spans="1:54" s="104" customFormat="1" ht="15" thickBot="1">
      <c r="A3" s="489" t="s">
        <v>0</v>
      </c>
      <c r="B3" s="491" t="s">
        <v>66</v>
      </c>
      <c r="C3" s="493" t="s">
        <v>64</v>
      </c>
      <c r="D3" s="250" t="s">
        <v>20</v>
      </c>
      <c r="E3" s="251"/>
      <c r="F3" s="250" t="s">
        <v>21</v>
      </c>
      <c r="G3" s="250"/>
      <c r="H3" s="252" t="s">
        <v>506</v>
      </c>
      <c r="I3" s="250"/>
      <c r="J3" s="253" t="s">
        <v>22</v>
      </c>
      <c r="K3" s="254"/>
      <c r="L3" s="253" t="s">
        <v>23</v>
      </c>
      <c r="M3" s="254"/>
      <c r="N3" s="253" t="s">
        <v>8</v>
      </c>
      <c r="O3" s="254"/>
      <c r="P3" s="253" t="s">
        <v>401</v>
      </c>
      <c r="Q3" s="254"/>
      <c r="R3" s="255" t="s">
        <v>17</v>
      </c>
      <c r="S3" s="251"/>
      <c r="T3" s="250" t="s">
        <v>18</v>
      </c>
      <c r="U3" s="251"/>
      <c r="V3" s="253" t="s">
        <v>7</v>
      </c>
      <c r="W3" s="254"/>
      <c r="X3" s="255" t="s">
        <v>24</v>
      </c>
      <c r="Y3" s="251"/>
      <c r="Z3" s="255" t="s">
        <v>19</v>
      </c>
      <c r="AA3" s="256"/>
      <c r="AB3" s="252" t="s">
        <v>11</v>
      </c>
      <c r="AC3" s="251"/>
      <c r="AD3" s="362" t="s">
        <v>282</v>
      </c>
      <c r="AE3" s="257" t="s">
        <v>39</v>
      </c>
      <c r="AF3" s="257" t="s">
        <v>12</v>
      </c>
      <c r="AG3" s="93"/>
      <c r="AH3" s="272" t="s">
        <v>59</v>
      </c>
      <c r="AI3" s="272" t="s">
        <v>40</v>
      </c>
      <c r="AJ3" s="272" t="s">
        <v>241</v>
      </c>
      <c r="AK3" s="272" t="s">
        <v>69</v>
      </c>
      <c r="AL3" s="272" t="s">
        <v>57</v>
      </c>
      <c r="AM3" s="272" t="s">
        <v>76</v>
      </c>
      <c r="AN3" s="272" t="s">
        <v>147</v>
      </c>
      <c r="AO3" s="272" t="s">
        <v>46</v>
      </c>
      <c r="AP3" s="272" t="s">
        <v>43</v>
      </c>
      <c r="AQ3" s="272" t="s">
        <v>67</v>
      </c>
      <c r="AR3" s="272" t="s">
        <v>70</v>
      </c>
      <c r="AS3" s="272" t="s">
        <v>58</v>
      </c>
      <c r="AT3" s="285" t="s">
        <v>54</v>
      </c>
      <c r="AU3" s="272" t="s">
        <v>41</v>
      </c>
      <c r="AV3" s="272" t="s">
        <v>44</v>
      </c>
      <c r="AW3" s="272" t="s">
        <v>45</v>
      </c>
      <c r="AX3" s="272" t="s">
        <v>42</v>
      </c>
      <c r="AY3" s="272" t="s">
        <v>56</v>
      </c>
      <c r="AZ3" s="272" t="s">
        <v>86</v>
      </c>
      <c r="BA3" s="272" t="s">
        <v>56</v>
      </c>
      <c r="BB3" s="272" t="s">
        <v>86</v>
      </c>
    </row>
    <row r="4" spans="1:54" ht="15.75" thickBot="1">
      <c r="A4" s="490"/>
      <c r="B4" s="492"/>
      <c r="C4" s="494"/>
      <c r="D4" s="412" t="s">
        <v>2</v>
      </c>
      <c r="E4" s="413" t="s">
        <v>1</v>
      </c>
      <c r="F4" s="412" t="s">
        <v>2</v>
      </c>
      <c r="G4" s="414" t="s">
        <v>1</v>
      </c>
      <c r="H4" s="415" t="s">
        <v>2</v>
      </c>
      <c r="I4" s="414" t="s">
        <v>1</v>
      </c>
      <c r="J4" s="416" t="s">
        <v>2</v>
      </c>
      <c r="K4" s="413" t="s">
        <v>1</v>
      </c>
      <c r="L4" s="416" t="s">
        <v>2</v>
      </c>
      <c r="M4" s="413" t="s">
        <v>1</v>
      </c>
      <c r="N4" s="417" t="s">
        <v>2</v>
      </c>
      <c r="O4" s="413" t="s">
        <v>1</v>
      </c>
      <c r="P4" s="417" t="s">
        <v>2</v>
      </c>
      <c r="Q4" s="413" t="s">
        <v>1</v>
      </c>
      <c r="R4" s="417" t="s">
        <v>2</v>
      </c>
      <c r="S4" s="405" t="s">
        <v>1</v>
      </c>
      <c r="T4" s="418" t="s">
        <v>2</v>
      </c>
      <c r="U4" s="405" t="s">
        <v>1</v>
      </c>
      <c r="V4" s="417" t="s">
        <v>2</v>
      </c>
      <c r="W4" s="413" t="s">
        <v>1</v>
      </c>
      <c r="X4" s="418" t="s">
        <v>2</v>
      </c>
      <c r="Y4" s="414" t="s">
        <v>1</v>
      </c>
      <c r="Z4" s="417" t="s">
        <v>2</v>
      </c>
      <c r="AA4" s="419" t="s">
        <v>1</v>
      </c>
      <c r="AB4" s="420" t="s">
        <v>2</v>
      </c>
      <c r="AC4" s="414" t="s">
        <v>1</v>
      </c>
      <c r="AD4" s="421"/>
      <c r="AE4" s="422"/>
      <c r="AF4" s="422"/>
      <c r="AG4" s="93"/>
      <c r="AH4" s="273"/>
      <c r="AI4" s="273"/>
      <c r="AJ4" s="274"/>
      <c r="AK4" s="273"/>
      <c r="AL4" s="274"/>
      <c r="AM4" s="274"/>
      <c r="AN4" s="274"/>
      <c r="AO4" s="273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</row>
    <row r="5" spans="1:54" ht="15">
      <c r="A5" s="423" t="s">
        <v>242</v>
      </c>
      <c r="B5" s="424" t="s">
        <v>129</v>
      </c>
      <c r="C5" s="425" t="s">
        <v>44</v>
      </c>
      <c r="D5" s="426"/>
      <c r="E5" s="376">
        <f>IF(ISBLANK(D5),"",VLOOKUP(D5,BF_60_m,2))</f>
      </c>
      <c r="F5" s="377"/>
      <c r="G5" s="378">
        <f>IF(ISBLANK(F5),"",VLOOKUP(F5,BF_120_m,2))</f>
      </c>
      <c r="H5" s="292">
        <v>273</v>
      </c>
      <c r="I5" s="378">
        <f>IF(ISBLANK(H5),"",VLOOKUP(H5,BF_180_m_H.,2))</f>
        <v>25</v>
      </c>
      <c r="J5" s="295"/>
      <c r="K5" s="378">
        <f>IF(ISBLANK(J5),"",VLOOKUP(J5,BF_1000_m,2))</f>
      </c>
      <c r="L5" s="295">
        <v>5430</v>
      </c>
      <c r="M5" s="378">
        <f aca="true" t="shared" si="0" ref="M5:M36">IF(ISBLANK(L5),"",VLOOKUP(L5,BF_1_km_marche,2))</f>
        <v>21</v>
      </c>
      <c r="N5" s="297"/>
      <c r="O5" s="378">
        <f>IF(ISBLANK(N5),"",VLOOKUP(N5,BF_LONGUEUR,2))</f>
      </c>
      <c r="P5" s="297"/>
      <c r="Q5" s="376">
        <f>IF(ISBLANK(P5),"",VLOOKUP(P5,BF_T.S.,2))</f>
      </c>
      <c r="R5" s="297"/>
      <c r="S5" s="378">
        <f>IF(ISBLANK(R5),"",VLOOKUP(R5,BF_HAUTEUR,2))</f>
      </c>
      <c r="T5" s="297"/>
      <c r="U5" s="378">
        <f>IF(ISBLANK(T5),"",VLOOKUP(T5,BF_PERCHE,2))</f>
      </c>
      <c r="V5" s="297">
        <v>898</v>
      </c>
      <c r="W5" s="378">
        <f>IF(ISBLANK(V5),"",VLOOKUP(V5,BF_POIDS,2))</f>
        <v>19</v>
      </c>
      <c r="X5" s="380"/>
      <c r="Y5" s="378">
        <f>IF(ISBLANK(X5),"",VLOOKUP(X5,BF_DISQUE,2))</f>
      </c>
      <c r="Z5" s="380"/>
      <c r="AA5" s="378">
        <f>IF(ISBLANK(Z5),"",VLOOKUP(Z5,BF_JAVELOT,2))</f>
      </c>
      <c r="AB5" s="380"/>
      <c r="AC5" s="378">
        <f>IF(ISBLANK(AB5),"",VLOOKUP(AB5,BF_MARTEAU,2))</f>
      </c>
      <c r="AD5" s="265">
        <f aca="true" t="shared" si="1" ref="AD5:AD36">IF(ISBLANK(C5),"",COUNTA(AB5,Z5,X5,V5,T5,R5,P5,N5,L5,J5,F5,D5,H5))</f>
        <v>3</v>
      </c>
      <c r="AE5" s="378">
        <f aca="true" t="shared" si="2" ref="AE5:AE36">SUM(,AC5,AA5,Y5,W5,U5,S5,Q5,O5,M5,K5,I5,G5,E5)</f>
        <v>65</v>
      </c>
      <c r="AF5" s="381">
        <v>1</v>
      </c>
      <c r="AG5" s="129"/>
      <c r="AH5" s="275">
        <f aca="true" t="shared" si="3" ref="AH5:AH36">IF($AH$3&lt;&gt;(C5),"",AE5)</f>
      </c>
      <c r="AI5" s="275">
        <f aca="true" t="shared" si="4" ref="AI5:AI36">IF($AI$3&lt;&gt;(C5),"",AE5)</f>
      </c>
      <c r="AJ5" s="275">
        <f aca="true" t="shared" si="5" ref="AJ5:AJ36">IF($AJ$3&lt;&gt;(C5),"",AE5)</f>
      </c>
      <c r="AK5" s="275">
        <f aca="true" t="shared" si="6" ref="AK5:AK36">IF($AK$3&lt;&gt;(C5),"",AE5)</f>
      </c>
      <c r="AL5" s="275">
        <f aca="true" t="shared" si="7" ref="AL5:AL36">IF($AL$3&lt;&gt;(C5),"",AE5)</f>
      </c>
      <c r="AM5" s="275">
        <f aca="true" t="shared" si="8" ref="AM5:AM36">IF($AM$3&lt;&gt;(C5),"",AE5)</f>
      </c>
      <c r="AN5" s="275">
        <f aca="true" t="shared" si="9" ref="AN5:AN36">IF($AN$3&lt;&gt;(C5),"",AE5)</f>
      </c>
      <c r="AO5" s="275">
        <f aca="true" t="shared" si="10" ref="AO5:AO36">IF($AO$3&lt;&gt;(C5),"",AE5)</f>
      </c>
      <c r="AP5" s="275">
        <f aca="true" t="shared" si="11" ref="AP5:AP36">IF($AP$3&lt;&gt;(C5),"",AE5)</f>
      </c>
      <c r="AQ5" s="275">
        <f aca="true" t="shared" si="12" ref="AQ5:AQ36">IF($AQ$3&lt;&gt;(C5),"",AE5)</f>
      </c>
      <c r="AR5" s="275">
        <f aca="true" t="shared" si="13" ref="AR5:AR36">IF($AR$3&lt;&gt;(C5),"",AE5)</f>
      </c>
      <c r="AS5" s="275">
        <f aca="true" t="shared" si="14" ref="AS5:AS36">IF($AS$3&lt;&gt;(C5),"",AE5)</f>
      </c>
      <c r="AT5" s="275">
        <f aca="true" t="shared" si="15" ref="AT5:AT36">IF($AT$3&lt;&gt;(C5),"",AE5)</f>
      </c>
      <c r="AU5" s="275">
        <f aca="true" t="shared" si="16" ref="AU5:AU36">IF($AU$3&lt;&gt;(C5),"",AE5)</f>
      </c>
      <c r="AV5" s="275">
        <f aca="true" t="shared" si="17" ref="AV5:AV36">IF($AV$3&lt;&gt;(C5),"",AE5)</f>
        <v>65</v>
      </c>
      <c r="AW5" s="275">
        <f aca="true" t="shared" si="18" ref="AW5:AW36">IF($AW$3&lt;&gt;(C5),"",AE5)</f>
      </c>
      <c r="AX5" s="275">
        <f aca="true" t="shared" si="19" ref="AX5:AX36">IF($AX$3&lt;&gt;(C5),"",AE5)</f>
      </c>
      <c r="AY5" s="275">
        <f aca="true" t="shared" si="20" ref="AY5:AY36">IF($AY$3&lt;&gt;(C5),"",AE5)</f>
      </c>
      <c r="AZ5" s="275">
        <f aca="true" t="shared" si="21" ref="AZ5:AZ36">IF($AZ$3&lt;&gt;(C5),"",AE5)</f>
      </c>
      <c r="BA5" s="275">
        <f aca="true" t="shared" si="22" ref="BA5:BA36">IF($BA$3&lt;&gt;(C5),"",AE5)</f>
      </c>
      <c r="BB5" s="275">
        <f aca="true" t="shared" si="23" ref="BB5:BB36">IF($BB$3&lt;&gt;(C5),"",AE5)</f>
      </c>
    </row>
    <row r="6" spans="1:54" ht="15">
      <c r="A6" s="118" t="s">
        <v>177</v>
      </c>
      <c r="B6" s="117" t="s">
        <v>178</v>
      </c>
      <c r="C6" s="177" t="s">
        <v>59</v>
      </c>
      <c r="D6" s="354"/>
      <c r="E6" s="203">
        <f>IF(ISBLANK(D6),"",VLOOKUP(D6,BF_60_m,2))</f>
      </c>
      <c r="F6" s="259"/>
      <c r="G6" s="244">
        <f>IF(ISBLANK(F6),"",VLOOKUP(F6,BF_120_m,2))</f>
      </c>
      <c r="H6" s="260">
        <v>299</v>
      </c>
      <c r="I6" s="244">
        <f>IF(ISBLANK(H6),"",VLOOKUP(H6,BF_180_m_H.,2))</f>
        <v>22</v>
      </c>
      <c r="J6" s="262"/>
      <c r="K6" s="244">
        <f>IF(ISBLANK(J6),"",VLOOKUP(J6,BF_1000_m,2))</f>
      </c>
      <c r="L6" s="262"/>
      <c r="M6" s="244">
        <f t="shared" si="0"/>
      </c>
      <c r="N6" s="263"/>
      <c r="O6" s="244">
        <f>IF(ISBLANK(N6),"",VLOOKUP(N6,BF_LONGUEUR,2))</f>
      </c>
      <c r="P6" s="263"/>
      <c r="Q6" s="203">
        <f>IF(ISBLANK(P6),"",VLOOKUP(P6,BF_T.S.,2))</f>
      </c>
      <c r="R6" s="263">
        <v>135</v>
      </c>
      <c r="S6" s="244">
        <f>IF(ISBLANK(R6),"",VLOOKUP(R6,BF_HAUTEUR,2))</f>
        <v>20</v>
      </c>
      <c r="T6" s="263"/>
      <c r="U6" s="244">
        <f>IF(ISBLANK(T6),"",VLOOKUP(T6,BF_PERCHE,2))</f>
      </c>
      <c r="V6" s="263">
        <v>956</v>
      </c>
      <c r="W6" s="244">
        <f>IF(ISBLANK(V6),"",VLOOKUP(V6,BF_POIDS,2))</f>
        <v>22</v>
      </c>
      <c r="X6" s="264"/>
      <c r="Y6" s="244">
        <f>IF(ISBLANK(X6),"",VLOOKUP(X6,BF_DISQUE,2))</f>
      </c>
      <c r="Z6" s="264"/>
      <c r="AA6" s="244">
        <f>IF(ISBLANK(Z6),"",VLOOKUP(Z6,BF_JAVELOT,2))</f>
      </c>
      <c r="AB6" s="264"/>
      <c r="AC6" s="244">
        <f>IF(ISBLANK(AB6),"",VLOOKUP(AB6,BF_MARTEAU,2))</f>
      </c>
      <c r="AD6" s="265">
        <f t="shared" si="1"/>
        <v>3</v>
      </c>
      <c r="AE6" s="244">
        <f t="shared" si="2"/>
        <v>64</v>
      </c>
      <c r="AF6" s="266">
        <v>2</v>
      </c>
      <c r="AG6" s="129"/>
      <c r="AH6" s="275">
        <f t="shared" si="3"/>
        <v>64</v>
      </c>
      <c r="AI6" s="275">
        <f t="shared" si="4"/>
      </c>
      <c r="AJ6" s="275">
        <f t="shared" si="5"/>
      </c>
      <c r="AK6" s="275">
        <f t="shared" si="6"/>
      </c>
      <c r="AL6" s="275">
        <f t="shared" si="7"/>
      </c>
      <c r="AM6" s="275">
        <f t="shared" si="8"/>
      </c>
      <c r="AN6" s="275">
        <f t="shared" si="9"/>
      </c>
      <c r="AO6" s="275">
        <f t="shared" si="10"/>
      </c>
      <c r="AP6" s="275">
        <f t="shared" si="11"/>
      </c>
      <c r="AQ6" s="275">
        <f t="shared" si="12"/>
      </c>
      <c r="AR6" s="275">
        <f t="shared" si="13"/>
      </c>
      <c r="AS6" s="275">
        <f t="shared" si="14"/>
      </c>
      <c r="AT6" s="275">
        <f t="shared" si="15"/>
      </c>
      <c r="AU6" s="275">
        <f t="shared" si="16"/>
      </c>
      <c r="AV6" s="275">
        <f t="shared" si="17"/>
      </c>
      <c r="AW6" s="275">
        <f t="shared" si="18"/>
      </c>
      <c r="AX6" s="275">
        <f t="shared" si="19"/>
      </c>
      <c r="AY6" s="275">
        <f t="shared" si="20"/>
      </c>
      <c r="AZ6" s="275">
        <f t="shared" si="21"/>
      </c>
      <c r="BA6" s="275">
        <f t="shared" si="22"/>
      </c>
      <c r="BB6" s="275">
        <f t="shared" si="23"/>
      </c>
    </row>
    <row r="7" spans="1:56" ht="15">
      <c r="A7" s="118" t="s">
        <v>548</v>
      </c>
      <c r="B7" s="117" t="s">
        <v>549</v>
      </c>
      <c r="C7" s="177" t="s">
        <v>86</v>
      </c>
      <c r="D7" s="354">
        <v>88</v>
      </c>
      <c r="E7" s="203">
        <f>IF(ISBLANK(D7),"",VLOOKUP(D7,BF_60_m,2))</f>
        <v>20</v>
      </c>
      <c r="F7" s="259"/>
      <c r="G7" s="244">
        <f>IF(ISBLANK(F7),"",VLOOKUP(F7,BF_120_m,2))</f>
      </c>
      <c r="H7" s="260">
        <v>261</v>
      </c>
      <c r="I7" s="244">
        <f>IF(ISBLANK(H7),"",VLOOKUP(H7,BF_180_m_H.,2))</f>
        <v>25</v>
      </c>
      <c r="J7" s="262"/>
      <c r="K7" s="244">
        <f>IF(ISBLANK(J7),"",VLOOKUP(J7,BF_1000_m,2))</f>
      </c>
      <c r="L7" s="262"/>
      <c r="M7" s="244">
        <f t="shared" si="0"/>
      </c>
      <c r="N7" s="263"/>
      <c r="O7" s="244">
        <f>IF(ISBLANK(N7),"",VLOOKUP(N7,BF_LONGUEUR,2))</f>
      </c>
      <c r="P7" s="263">
        <v>903</v>
      </c>
      <c r="Q7" s="203">
        <f>IF(ISBLANK(P7),"",VLOOKUP(P7,BF_T.S.,2))</f>
        <v>19</v>
      </c>
      <c r="R7" s="263"/>
      <c r="S7" s="244">
        <f>IF(ISBLANK(R7),"",VLOOKUP(R7,BF_HAUTEUR,2))</f>
      </c>
      <c r="T7" s="263"/>
      <c r="U7" s="244">
        <f>IF(ISBLANK(T7),"",VLOOKUP(T7,BF_PERCHE,2))</f>
      </c>
      <c r="V7" s="263"/>
      <c r="W7" s="244">
        <f>IF(ISBLANK(V7),"",VLOOKUP(V7,BF_POIDS,2))</f>
      </c>
      <c r="X7" s="264"/>
      <c r="Y7" s="244">
        <f>IF(ISBLANK(X7),"",VLOOKUP(X7,BF_DISQUE,2))</f>
      </c>
      <c r="Z7" s="264"/>
      <c r="AA7" s="244">
        <f>IF(ISBLANK(Z7),"",VLOOKUP(Z7,BF_JAVELOT,2))</f>
      </c>
      <c r="AB7" s="264"/>
      <c r="AC7" s="244">
        <f>IF(ISBLANK(AB7),"",VLOOKUP(AB7,BF_MARTEAU,2))</f>
      </c>
      <c r="AD7" s="265">
        <f t="shared" si="1"/>
        <v>3</v>
      </c>
      <c r="AE7" s="244">
        <f t="shared" si="2"/>
        <v>64</v>
      </c>
      <c r="AF7" s="266">
        <v>3</v>
      </c>
      <c r="AG7" s="129"/>
      <c r="AH7" s="275">
        <f t="shared" si="3"/>
      </c>
      <c r="AI7" s="275">
        <f t="shared" si="4"/>
      </c>
      <c r="AJ7" s="275">
        <f t="shared" si="5"/>
      </c>
      <c r="AK7" s="275">
        <f t="shared" si="6"/>
      </c>
      <c r="AL7" s="275">
        <f t="shared" si="7"/>
      </c>
      <c r="AM7" s="275">
        <f t="shared" si="8"/>
      </c>
      <c r="AN7" s="275">
        <f t="shared" si="9"/>
      </c>
      <c r="AO7" s="275">
        <f t="shared" si="10"/>
      </c>
      <c r="AP7" s="275">
        <f t="shared" si="11"/>
      </c>
      <c r="AQ7" s="275">
        <f t="shared" si="12"/>
      </c>
      <c r="AR7" s="275">
        <f t="shared" si="13"/>
      </c>
      <c r="AS7" s="275">
        <f t="shared" si="14"/>
      </c>
      <c r="AT7" s="275">
        <f t="shared" si="15"/>
      </c>
      <c r="AU7" s="275">
        <f t="shared" si="16"/>
      </c>
      <c r="AV7" s="275">
        <f t="shared" si="17"/>
      </c>
      <c r="AW7" s="275">
        <f t="shared" si="18"/>
      </c>
      <c r="AX7" s="275">
        <f t="shared" si="19"/>
      </c>
      <c r="AY7" s="275">
        <f t="shared" si="20"/>
      </c>
      <c r="AZ7" s="275">
        <f t="shared" si="21"/>
        <v>64</v>
      </c>
      <c r="BA7" s="275">
        <f t="shared" si="22"/>
      </c>
      <c r="BB7" s="275">
        <f t="shared" si="23"/>
        <v>64</v>
      </c>
      <c r="BC7" s="168"/>
      <c r="BD7" s="168"/>
    </row>
    <row r="8" spans="1:54" ht="15">
      <c r="A8" s="170" t="s">
        <v>93</v>
      </c>
      <c r="B8" s="167" t="s">
        <v>163</v>
      </c>
      <c r="C8" s="184" t="s">
        <v>44</v>
      </c>
      <c r="D8" s="354">
        <v>86</v>
      </c>
      <c r="E8" s="203">
        <f>IF(ISBLANK(D8),"",VLOOKUP(D8,BF_60_m,2))</f>
        <v>21</v>
      </c>
      <c r="F8" s="259"/>
      <c r="G8" s="244">
        <f>IF(ISBLANK(F8),"",VLOOKUP(F8,BF_120_m,2))</f>
      </c>
      <c r="H8" s="260"/>
      <c r="I8" s="244">
        <f>IF(ISBLANK(H8),"",VLOOKUP(H8,BF_180_m_H.,2))</f>
      </c>
      <c r="J8" s="262"/>
      <c r="K8" s="244">
        <f>IF(ISBLANK(J8),"",VLOOKUP(J8,BF_1000_m,2))</f>
      </c>
      <c r="L8" s="262">
        <v>6130</v>
      </c>
      <c r="M8" s="244">
        <f t="shared" si="0"/>
        <v>18</v>
      </c>
      <c r="N8" s="263"/>
      <c r="O8" s="244">
        <f>IF(ISBLANK(N8),"",VLOOKUP(N8,BF_LONGUEUR,2))</f>
      </c>
      <c r="P8" s="263">
        <v>890</v>
      </c>
      <c r="Q8" s="203">
        <f>IF(ISBLANK(P8),"",VLOOKUP(P8,BF_T.S.,2))</f>
        <v>18</v>
      </c>
      <c r="R8" s="263"/>
      <c r="S8" s="244">
        <f>IF(ISBLANK(R8),"",VLOOKUP(R8,BF_HAUTEUR,2))</f>
      </c>
      <c r="T8" s="263"/>
      <c r="U8" s="244">
        <f>IF(ISBLANK(T8),"",VLOOKUP(T8,BF_PERCHE,2))</f>
      </c>
      <c r="V8" s="263"/>
      <c r="W8" s="244">
        <f>IF(ISBLANK(V8),"",VLOOKUP(V8,BF_POIDS,2))</f>
      </c>
      <c r="X8" s="264"/>
      <c r="Y8" s="244">
        <f>IF(ISBLANK(X8),"",VLOOKUP(X8,BF_DISQUE,2))</f>
      </c>
      <c r="Z8" s="264"/>
      <c r="AA8" s="244">
        <f>IF(ISBLANK(Z8),"",VLOOKUP(Z8,BF_JAVELOT,2))</f>
      </c>
      <c r="AB8" s="264"/>
      <c r="AC8" s="244">
        <f>IF(ISBLANK(AB8),"",VLOOKUP(AB8,BF_MARTEAU,2))</f>
      </c>
      <c r="AD8" s="265">
        <f t="shared" si="1"/>
        <v>3</v>
      </c>
      <c r="AE8" s="244">
        <f t="shared" si="2"/>
        <v>57</v>
      </c>
      <c r="AF8" s="266">
        <v>4</v>
      </c>
      <c r="AG8" s="129"/>
      <c r="AH8" s="275">
        <f t="shared" si="3"/>
      </c>
      <c r="AI8" s="275">
        <f t="shared" si="4"/>
      </c>
      <c r="AJ8" s="275">
        <f t="shared" si="5"/>
      </c>
      <c r="AK8" s="275">
        <f t="shared" si="6"/>
      </c>
      <c r="AL8" s="275">
        <f t="shared" si="7"/>
      </c>
      <c r="AM8" s="275">
        <f t="shared" si="8"/>
      </c>
      <c r="AN8" s="275">
        <f t="shared" si="9"/>
      </c>
      <c r="AO8" s="275">
        <f t="shared" si="10"/>
      </c>
      <c r="AP8" s="275">
        <f t="shared" si="11"/>
      </c>
      <c r="AQ8" s="275">
        <f t="shared" si="12"/>
      </c>
      <c r="AR8" s="275">
        <f t="shared" si="13"/>
      </c>
      <c r="AS8" s="275">
        <f t="shared" si="14"/>
      </c>
      <c r="AT8" s="275">
        <f t="shared" si="15"/>
      </c>
      <c r="AU8" s="275">
        <f t="shared" si="16"/>
      </c>
      <c r="AV8" s="275">
        <f t="shared" si="17"/>
        <v>57</v>
      </c>
      <c r="AW8" s="275">
        <f t="shared" si="18"/>
      </c>
      <c r="AX8" s="275">
        <f t="shared" si="19"/>
      </c>
      <c r="AY8" s="275">
        <f t="shared" si="20"/>
      </c>
      <c r="AZ8" s="275">
        <f t="shared" si="21"/>
      </c>
      <c r="BA8" s="275">
        <f t="shared" si="22"/>
      </c>
      <c r="BB8" s="275">
        <f t="shared" si="23"/>
      </c>
    </row>
    <row r="9" spans="1:56" ht="15">
      <c r="A9" s="170" t="s">
        <v>406</v>
      </c>
      <c r="B9" s="167" t="s">
        <v>407</v>
      </c>
      <c r="C9" s="184" t="s">
        <v>42</v>
      </c>
      <c r="D9" s="354">
        <v>89</v>
      </c>
      <c r="E9" s="203">
        <f>IF(ISBLANK(D9),"",VLOOKUP(D9,BF_60_m,2))</f>
        <v>20</v>
      </c>
      <c r="F9" s="259"/>
      <c r="G9" s="244">
        <f>IF(ISBLANK(F9),"",VLOOKUP(F9,BF_120_m,2))</f>
      </c>
      <c r="H9" s="260">
        <v>337</v>
      </c>
      <c r="I9" s="244">
        <f>IF(ISBLANK(H9),"",VLOOKUP(H9,BF_180_m_H.,2))</f>
        <v>18</v>
      </c>
      <c r="J9" s="262"/>
      <c r="K9" s="244">
        <f>IF(ISBLANK(J9),"",VLOOKUP(J9,BF_1000_m,2))</f>
      </c>
      <c r="L9" s="262"/>
      <c r="M9" s="244">
        <f t="shared" si="0"/>
      </c>
      <c r="N9" s="263"/>
      <c r="O9" s="244">
        <f>IF(ISBLANK(N9),"",VLOOKUP(N9,BF_LONGUEUR,2))</f>
      </c>
      <c r="P9" s="263"/>
      <c r="Q9" s="203">
        <f>IF(ISBLANK(P9),"",VLOOKUP(P9,BF_T.S.,2))</f>
      </c>
      <c r="R9" s="263">
        <v>130</v>
      </c>
      <c r="S9" s="244">
        <f>IF(ISBLANK(R9),"",VLOOKUP(R9,BF_HAUTEUR,2))</f>
        <v>19</v>
      </c>
      <c r="T9" s="263"/>
      <c r="U9" s="244">
        <f>IF(ISBLANK(T9),"",VLOOKUP(T9,BF_PERCHE,2))</f>
      </c>
      <c r="V9" s="263"/>
      <c r="W9" s="244">
        <f>IF(ISBLANK(V9),"",VLOOKUP(V9,BF_POIDS,2))</f>
      </c>
      <c r="X9" s="264"/>
      <c r="Y9" s="244">
        <f>IF(ISBLANK(X9),"",VLOOKUP(X9,BF_DISQUE,2))</f>
      </c>
      <c r="Z9" s="264"/>
      <c r="AA9" s="244">
        <f>IF(ISBLANK(Z9),"",VLOOKUP(Z9,BF_JAVELOT,2))</f>
      </c>
      <c r="AB9" s="264"/>
      <c r="AC9" s="244">
        <f>IF(ISBLANK(AB9),"",VLOOKUP(AB9,BF_MARTEAU,2))</f>
      </c>
      <c r="AD9" s="265">
        <f t="shared" si="1"/>
        <v>3</v>
      </c>
      <c r="AE9" s="244">
        <f t="shared" si="2"/>
        <v>57</v>
      </c>
      <c r="AF9" s="266">
        <v>5</v>
      </c>
      <c r="AG9" s="129"/>
      <c r="AH9" s="275">
        <f t="shared" si="3"/>
      </c>
      <c r="AI9" s="275">
        <f t="shared" si="4"/>
      </c>
      <c r="AJ9" s="275">
        <f t="shared" si="5"/>
      </c>
      <c r="AK9" s="275">
        <f t="shared" si="6"/>
      </c>
      <c r="AL9" s="275">
        <f t="shared" si="7"/>
      </c>
      <c r="AM9" s="275">
        <f t="shared" si="8"/>
      </c>
      <c r="AN9" s="275">
        <f t="shared" si="9"/>
      </c>
      <c r="AO9" s="275">
        <f t="shared" si="10"/>
      </c>
      <c r="AP9" s="275">
        <f t="shared" si="11"/>
      </c>
      <c r="AQ9" s="275">
        <f t="shared" si="12"/>
      </c>
      <c r="AR9" s="275">
        <f t="shared" si="13"/>
      </c>
      <c r="AS9" s="275">
        <f t="shared" si="14"/>
      </c>
      <c r="AT9" s="275">
        <f t="shared" si="15"/>
      </c>
      <c r="AU9" s="275">
        <f t="shared" si="16"/>
      </c>
      <c r="AV9" s="275">
        <f t="shared" si="17"/>
      </c>
      <c r="AW9" s="275">
        <f t="shared" si="18"/>
      </c>
      <c r="AX9" s="275">
        <f t="shared" si="19"/>
        <v>57</v>
      </c>
      <c r="AY9" s="275">
        <f t="shared" si="20"/>
      </c>
      <c r="AZ9" s="275">
        <f t="shared" si="21"/>
      </c>
      <c r="BA9" s="275">
        <f t="shared" si="22"/>
      </c>
      <c r="BB9" s="275">
        <f t="shared" si="23"/>
      </c>
      <c r="BC9" s="75"/>
      <c r="BD9" s="75"/>
    </row>
    <row r="10" spans="1:56" ht="15">
      <c r="A10" s="121" t="s">
        <v>566</v>
      </c>
      <c r="B10" s="116" t="s">
        <v>567</v>
      </c>
      <c r="C10" s="184" t="s">
        <v>40</v>
      </c>
      <c r="D10" s="354"/>
      <c r="E10" s="203">
        <f>IF(ISBLANK(D10),"",VLOOKUP(D10,BF_60_m,2))</f>
      </c>
      <c r="F10" s="259"/>
      <c r="G10" s="244">
        <f>IF(ISBLANK(F10),"",VLOOKUP(F10,BF_120_m,2))</f>
      </c>
      <c r="H10" s="260">
        <v>291</v>
      </c>
      <c r="I10" s="244">
        <f>IF(ISBLANK(H10),"",VLOOKUP(H10,BF_180_m_H.,2))</f>
        <v>23</v>
      </c>
      <c r="J10" s="262"/>
      <c r="K10" s="244">
        <f>IF(ISBLANK(J10),"",VLOOKUP(J10,BF_1000_m,2))</f>
      </c>
      <c r="L10" s="262"/>
      <c r="M10" s="244">
        <f t="shared" si="0"/>
      </c>
      <c r="N10" s="263"/>
      <c r="O10" s="244">
        <f>IF(ISBLANK(N10),"",VLOOKUP(N10,BF_LONGUEUR,2))</f>
      </c>
      <c r="P10" s="263">
        <v>902</v>
      </c>
      <c r="Q10" s="203">
        <f>IF(ISBLANK(P10),"",VLOOKUP(P10,BF_T.S.,2))</f>
        <v>19</v>
      </c>
      <c r="R10" s="263"/>
      <c r="S10" s="244">
        <f>IF(ISBLANK(R10),"",VLOOKUP(R10,BF_HAUTEUR,2))</f>
      </c>
      <c r="T10" s="263"/>
      <c r="U10" s="244">
        <f>IF(ISBLANK(T10),"",VLOOKUP(T10,BF_PERCHE,2))</f>
      </c>
      <c r="V10" s="263">
        <v>772</v>
      </c>
      <c r="W10" s="244">
        <f>IF(ISBLANK(V10),"",VLOOKUP(V10,BF_POIDS,2))</f>
        <v>14</v>
      </c>
      <c r="X10" s="264"/>
      <c r="Y10" s="244">
        <f>IF(ISBLANK(X10),"",VLOOKUP(X10,BF_DISQUE,2))</f>
      </c>
      <c r="Z10" s="264"/>
      <c r="AA10" s="244">
        <f>IF(ISBLANK(Z10),"",VLOOKUP(Z10,BF_JAVELOT,2))</f>
      </c>
      <c r="AB10" s="264"/>
      <c r="AC10" s="244">
        <f>IF(ISBLANK(AB10),"",VLOOKUP(AB10,BF_MARTEAU,2))</f>
      </c>
      <c r="AD10" s="265">
        <f t="shared" si="1"/>
        <v>3</v>
      </c>
      <c r="AE10" s="244">
        <f t="shared" si="2"/>
        <v>56</v>
      </c>
      <c r="AF10" s="266">
        <v>6</v>
      </c>
      <c r="AG10" s="129"/>
      <c r="AH10" s="275">
        <f t="shared" si="3"/>
      </c>
      <c r="AI10" s="275">
        <f t="shared" si="4"/>
        <v>56</v>
      </c>
      <c r="AJ10" s="275">
        <f t="shared" si="5"/>
      </c>
      <c r="AK10" s="275">
        <f t="shared" si="6"/>
      </c>
      <c r="AL10" s="275">
        <f t="shared" si="7"/>
      </c>
      <c r="AM10" s="275">
        <f t="shared" si="8"/>
      </c>
      <c r="AN10" s="275">
        <f t="shared" si="9"/>
      </c>
      <c r="AO10" s="275">
        <f t="shared" si="10"/>
      </c>
      <c r="AP10" s="275">
        <f t="shared" si="11"/>
      </c>
      <c r="AQ10" s="275">
        <f t="shared" si="12"/>
      </c>
      <c r="AR10" s="275">
        <f t="shared" si="13"/>
      </c>
      <c r="AS10" s="275">
        <f t="shared" si="14"/>
      </c>
      <c r="AT10" s="275">
        <f t="shared" si="15"/>
      </c>
      <c r="AU10" s="275">
        <f t="shared" si="16"/>
      </c>
      <c r="AV10" s="275">
        <f t="shared" si="17"/>
      </c>
      <c r="AW10" s="275">
        <f t="shared" si="18"/>
      </c>
      <c r="AX10" s="275">
        <f t="shared" si="19"/>
      </c>
      <c r="AY10" s="275">
        <f t="shared" si="20"/>
      </c>
      <c r="AZ10" s="275">
        <f t="shared" si="21"/>
      </c>
      <c r="BA10" s="275">
        <f t="shared" si="22"/>
      </c>
      <c r="BB10" s="275">
        <f t="shared" si="23"/>
      </c>
      <c r="BC10" s="75"/>
      <c r="BD10" s="75"/>
    </row>
    <row r="11" spans="1:56" s="168" customFormat="1" ht="15">
      <c r="A11" s="170" t="s">
        <v>90</v>
      </c>
      <c r="B11" s="167" t="s">
        <v>91</v>
      </c>
      <c r="C11" s="178" t="s">
        <v>44</v>
      </c>
      <c r="D11" s="354">
        <v>91</v>
      </c>
      <c r="E11" s="203">
        <f>IF(ISBLANK(D11),"",VLOOKUP(D11,BF_60_m,2))</f>
        <v>19</v>
      </c>
      <c r="F11" s="259"/>
      <c r="G11" s="244">
        <f>IF(ISBLANK(F11),"",VLOOKUP(F11,BF_120_m,2))</f>
      </c>
      <c r="H11" s="260"/>
      <c r="I11" s="244">
        <f>IF(ISBLANK(H11),"",VLOOKUP(H11,BF_180_m_H.,2))</f>
      </c>
      <c r="J11" s="262"/>
      <c r="K11" s="244">
        <f>IF(ISBLANK(J11),"",VLOOKUP(J11,BF_1000_m,2))</f>
      </c>
      <c r="L11" s="262"/>
      <c r="M11" s="244">
        <f t="shared" si="0"/>
      </c>
      <c r="N11" s="263"/>
      <c r="O11" s="244">
        <f>IF(ISBLANK(N11),"",VLOOKUP(N11,BF_LONGUEUR,2))</f>
      </c>
      <c r="P11" s="263">
        <v>860</v>
      </c>
      <c r="Q11" s="203">
        <f>IF(ISBLANK(P11),"",VLOOKUP(P11,BF_T.S.,2))</f>
        <v>17</v>
      </c>
      <c r="R11" s="263"/>
      <c r="S11" s="244">
        <f>IF(ISBLANK(R11),"",VLOOKUP(R11,BF_HAUTEUR,2))</f>
      </c>
      <c r="T11" s="263">
        <v>190</v>
      </c>
      <c r="U11" s="244">
        <f>IF(ISBLANK(T11),"",VLOOKUP(T11,BF_PERCHE,2))</f>
        <v>19</v>
      </c>
      <c r="V11" s="263"/>
      <c r="W11" s="244">
        <f>IF(ISBLANK(V11),"",VLOOKUP(V11,BF_POIDS,2))</f>
      </c>
      <c r="X11" s="264"/>
      <c r="Y11" s="244">
        <f>IF(ISBLANK(X11),"",VLOOKUP(X11,BF_DISQUE,2))</f>
      </c>
      <c r="Z11" s="264"/>
      <c r="AA11" s="244">
        <f>IF(ISBLANK(Z11),"",VLOOKUP(Z11,BF_JAVELOT,2))</f>
      </c>
      <c r="AB11" s="264"/>
      <c r="AC11" s="244">
        <f>IF(ISBLANK(AB11),"",VLOOKUP(AB11,BF_MARTEAU,2))</f>
      </c>
      <c r="AD11" s="265">
        <f t="shared" si="1"/>
        <v>3</v>
      </c>
      <c r="AE11" s="244">
        <f t="shared" si="2"/>
        <v>55</v>
      </c>
      <c r="AF11" s="266">
        <v>7</v>
      </c>
      <c r="AG11" s="129"/>
      <c r="AH11" s="275">
        <f t="shared" si="3"/>
      </c>
      <c r="AI11" s="275">
        <f t="shared" si="4"/>
      </c>
      <c r="AJ11" s="275">
        <f t="shared" si="5"/>
      </c>
      <c r="AK11" s="275">
        <f t="shared" si="6"/>
      </c>
      <c r="AL11" s="275">
        <f t="shared" si="7"/>
      </c>
      <c r="AM11" s="275">
        <f t="shared" si="8"/>
      </c>
      <c r="AN11" s="275">
        <f t="shared" si="9"/>
      </c>
      <c r="AO11" s="275">
        <f t="shared" si="10"/>
      </c>
      <c r="AP11" s="275">
        <f t="shared" si="11"/>
      </c>
      <c r="AQ11" s="275">
        <f t="shared" si="12"/>
      </c>
      <c r="AR11" s="275">
        <f t="shared" si="13"/>
      </c>
      <c r="AS11" s="275">
        <f t="shared" si="14"/>
      </c>
      <c r="AT11" s="275">
        <f t="shared" si="15"/>
      </c>
      <c r="AU11" s="275">
        <f t="shared" si="16"/>
      </c>
      <c r="AV11" s="275">
        <f t="shared" si="17"/>
        <v>55</v>
      </c>
      <c r="AW11" s="275">
        <f t="shared" si="18"/>
      </c>
      <c r="AX11" s="275">
        <f t="shared" si="19"/>
      </c>
      <c r="AY11" s="275">
        <f t="shared" si="20"/>
      </c>
      <c r="AZ11" s="275">
        <f t="shared" si="21"/>
      </c>
      <c r="BA11" s="275">
        <f t="shared" si="22"/>
      </c>
      <c r="BB11" s="275">
        <f t="shared" si="23"/>
      </c>
      <c r="BC11" s="95"/>
      <c r="BD11" s="95"/>
    </row>
    <row r="12" spans="1:56" s="168" customFormat="1" ht="15">
      <c r="A12" s="121" t="s">
        <v>564</v>
      </c>
      <c r="B12" s="116" t="s">
        <v>565</v>
      </c>
      <c r="C12" s="184" t="s">
        <v>40</v>
      </c>
      <c r="D12" s="354">
        <v>88</v>
      </c>
      <c r="E12" s="203">
        <f>IF(ISBLANK(D12),"",VLOOKUP(D12,BF_60_m,2))</f>
        <v>20</v>
      </c>
      <c r="F12" s="259"/>
      <c r="G12" s="244">
        <f>IF(ISBLANK(F12),"",VLOOKUP(F12,BF_120_m,2))</f>
      </c>
      <c r="H12" s="260"/>
      <c r="I12" s="244">
        <f>IF(ISBLANK(H12),"",VLOOKUP(H12,BF_180_m_H.,2))</f>
      </c>
      <c r="J12" s="262"/>
      <c r="K12" s="244">
        <f>IF(ISBLANK(J12),"",VLOOKUP(J12,BF_1000_m,2))</f>
      </c>
      <c r="L12" s="262">
        <v>6540</v>
      </c>
      <c r="M12" s="244">
        <f t="shared" si="0"/>
        <v>14</v>
      </c>
      <c r="N12" s="263"/>
      <c r="O12" s="244">
        <f>IF(ISBLANK(N12),"",VLOOKUP(N12,BF_LONGUEUR,2))</f>
      </c>
      <c r="P12" s="263"/>
      <c r="Q12" s="203">
        <f>IF(ISBLANK(P12),"",VLOOKUP(P12,BF_T.S.,2))</f>
      </c>
      <c r="R12" s="263"/>
      <c r="S12" s="244">
        <f>IF(ISBLANK(R12),"",VLOOKUP(R12,BF_HAUTEUR,2))</f>
      </c>
      <c r="T12" s="263"/>
      <c r="U12" s="244">
        <f>IF(ISBLANK(T12),"",VLOOKUP(T12,BF_PERCHE,2))</f>
      </c>
      <c r="V12" s="263">
        <v>856</v>
      </c>
      <c r="W12" s="244">
        <f>IF(ISBLANK(V12),"",VLOOKUP(V12,BF_POIDS,2))</f>
        <v>18</v>
      </c>
      <c r="X12" s="264"/>
      <c r="Y12" s="244">
        <f>IF(ISBLANK(X12),"",VLOOKUP(X12,BF_DISQUE,2))</f>
      </c>
      <c r="Z12" s="264"/>
      <c r="AA12" s="244">
        <f>IF(ISBLANK(Z12),"",VLOOKUP(Z12,BF_JAVELOT,2))</f>
      </c>
      <c r="AB12" s="264"/>
      <c r="AC12" s="244">
        <f>IF(ISBLANK(AB12),"",VLOOKUP(AB12,BF_MARTEAU,2))</f>
      </c>
      <c r="AD12" s="265">
        <f t="shared" si="1"/>
        <v>3</v>
      </c>
      <c r="AE12" s="244">
        <f t="shared" si="2"/>
        <v>52</v>
      </c>
      <c r="AF12" s="266">
        <v>8</v>
      </c>
      <c r="AG12" s="129"/>
      <c r="AH12" s="275">
        <f t="shared" si="3"/>
      </c>
      <c r="AI12" s="275">
        <f t="shared" si="4"/>
        <v>52</v>
      </c>
      <c r="AJ12" s="275">
        <f t="shared" si="5"/>
      </c>
      <c r="AK12" s="275">
        <f t="shared" si="6"/>
      </c>
      <c r="AL12" s="275">
        <f t="shared" si="7"/>
      </c>
      <c r="AM12" s="275">
        <f t="shared" si="8"/>
      </c>
      <c r="AN12" s="275">
        <f t="shared" si="9"/>
      </c>
      <c r="AO12" s="275">
        <f t="shared" si="10"/>
      </c>
      <c r="AP12" s="275">
        <f t="shared" si="11"/>
      </c>
      <c r="AQ12" s="275">
        <f t="shared" si="12"/>
      </c>
      <c r="AR12" s="275">
        <f t="shared" si="13"/>
      </c>
      <c r="AS12" s="275">
        <f t="shared" si="14"/>
      </c>
      <c r="AT12" s="275">
        <f t="shared" si="15"/>
      </c>
      <c r="AU12" s="275">
        <f t="shared" si="16"/>
      </c>
      <c r="AV12" s="275">
        <f t="shared" si="17"/>
      </c>
      <c r="AW12" s="275">
        <f t="shared" si="18"/>
      </c>
      <c r="AX12" s="275">
        <f t="shared" si="19"/>
      </c>
      <c r="AY12" s="275">
        <f t="shared" si="20"/>
      </c>
      <c r="AZ12" s="275">
        <f t="shared" si="21"/>
      </c>
      <c r="BA12" s="275">
        <f t="shared" si="22"/>
      </c>
      <c r="BB12" s="275">
        <f t="shared" si="23"/>
      </c>
      <c r="BC12" s="75"/>
      <c r="BD12" s="75"/>
    </row>
    <row r="13" spans="1:56" s="168" customFormat="1" ht="15">
      <c r="A13" s="170" t="s">
        <v>152</v>
      </c>
      <c r="B13" s="167" t="s">
        <v>108</v>
      </c>
      <c r="C13" s="184" t="s">
        <v>44</v>
      </c>
      <c r="D13" s="354">
        <v>97</v>
      </c>
      <c r="E13" s="203">
        <f>IF(ISBLANK(D13),"",VLOOKUP(D13,BF_60_m,2))</f>
        <v>16</v>
      </c>
      <c r="F13" s="259"/>
      <c r="G13" s="244">
        <f>IF(ISBLANK(F13),"",VLOOKUP(F13,BF_120_m,2))</f>
      </c>
      <c r="H13" s="260"/>
      <c r="I13" s="244">
        <f>IF(ISBLANK(H13),"",VLOOKUP(H13,BF_180_m_H.,2))</f>
      </c>
      <c r="J13" s="262"/>
      <c r="K13" s="244">
        <f>IF(ISBLANK(J13),"",VLOOKUP(J13,BF_1000_m,2))</f>
      </c>
      <c r="L13" s="262">
        <v>6070</v>
      </c>
      <c r="M13" s="244">
        <f t="shared" si="0"/>
        <v>19</v>
      </c>
      <c r="N13" s="263"/>
      <c r="O13" s="244">
        <f>IF(ISBLANK(N13),"",VLOOKUP(N13,BF_LONGUEUR,2))</f>
      </c>
      <c r="P13" s="263"/>
      <c r="Q13" s="203">
        <f>IF(ISBLANK(P13),"",VLOOKUP(P13,BF_T.S.,2))</f>
      </c>
      <c r="R13" s="263"/>
      <c r="S13" s="244">
        <f>IF(ISBLANK(R13),"",VLOOKUP(R13,BF_HAUTEUR,2))</f>
      </c>
      <c r="T13" s="263">
        <v>170</v>
      </c>
      <c r="U13" s="244">
        <f>IF(ISBLANK(T13),"",VLOOKUP(T13,BF_PERCHE,2))</f>
        <v>17</v>
      </c>
      <c r="V13" s="263"/>
      <c r="W13" s="244">
        <f>IF(ISBLANK(V13),"",VLOOKUP(V13,BF_POIDS,2))</f>
      </c>
      <c r="X13" s="264"/>
      <c r="Y13" s="244">
        <f>IF(ISBLANK(X13),"",VLOOKUP(X13,BF_DISQUE,2))</f>
      </c>
      <c r="Z13" s="264"/>
      <c r="AA13" s="244">
        <f>IF(ISBLANK(Z13),"",VLOOKUP(Z13,BF_JAVELOT,2))</f>
      </c>
      <c r="AB13" s="264"/>
      <c r="AC13" s="244">
        <f>IF(ISBLANK(AB13),"",VLOOKUP(AB13,BF_MARTEAU,2))</f>
      </c>
      <c r="AD13" s="265">
        <f t="shared" si="1"/>
        <v>3</v>
      </c>
      <c r="AE13" s="244">
        <f t="shared" si="2"/>
        <v>52</v>
      </c>
      <c r="AF13" s="266">
        <v>9</v>
      </c>
      <c r="AG13" s="129"/>
      <c r="AH13" s="275">
        <f t="shared" si="3"/>
      </c>
      <c r="AI13" s="275">
        <f t="shared" si="4"/>
      </c>
      <c r="AJ13" s="275">
        <f t="shared" si="5"/>
      </c>
      <c r="AK13" s="275">
        <f t="shared" si="6"/>
      </c>
      <c r="AL13" s="275">
        <f t="shared" si="7"/>
      </c>
      <c r="AM13" s="275">
        <f t="shared" si="8"/>
      </c>
      <c r="AN13" s="275">
        <f t="shared" si="9"/>
      </c>
      <c r="AO13" s="275">
        <f t="shared" si="10"/>
      </c>
      <c r="AP13" s="275">
        <f t="shared" si="11"/>
      </c>
      <c r="AQ13" s="275">
        <f t="shared" si="12"/>
      </c>
      <c r="AR13" s="275">
        <f t="shared" si="13"/>
      </c>
      <c r="AS13" s="275">
        <f t="shared" si="14"/>
      </c>
      <c r="AT13" s="275">
        <f t="shared" si="15"/>
      </c>
      <c r="AU13" s="275">
        <f t="shared" si="16"/>
      </c>
      <c r="AV13" s="275">
        <f t="shared" si="17"/>
        <v>52</v>
      </c>
      <c r="AW13" s="275">
        <f t="shared" si="18"/>
      </c>
      <c r="AX13" s="275">
        <f t="shared" si="19"/>
      </c>
      <c r="AY13" s="275">
        <f t="shared" si="20"/>
      </c>
      <c r="AZ13" s="275">
        <f t="shared" si="21"/>
      </c>
      <c r="BA13" s="275">
        <f t="shared" si="22"/>
      </c>
      <c r="BB13" s="275">
        <f t="shared" si="23"/>
      </c>
      <c r="BC13" s="95"/>
      <c r="BD13" s="95"/>
    </row>
    <row r="14" spans="1:54" s="168" customFormat="1" ht="15">
      <c r="A14" s="170" t="s">
        <v>555</v>
      </c>
      <c r="B14" s="167" t="s">
        <v>260</v>
      </c>
      <c r="C14" s="184" t="s">
        <v>41</v>
      </c>
      <c r="D14" s="354">
        <v>90</v>
      </c>
      <c r="E14" s="203">
        <f>IF(ISBLANK(D14),"",VLOOKUP(D14,BF_60_m,2))</f>
        <v>19</v>
      </c>
      <c r="F14" s="259"/>
      <c r="G14" s="244">
        <f>IF(ISBLANK(F14),"",VLOOKUP(F14,BF_120_m,2))</f>
      </c>
      <c r="H14" s="260"/>
      <c r="I14" s="244">
        <f>IF(ISBLANK(H14),"",VLOOKUP(H14,BF_180_m_H.,2))</f>
      </c>
      <c r="J14" s="262"/>
      <c r="K14" s="244">
        <f>IF(ISBLANK(J14),"",VLOOKUP(J14,BF_1000_m,2))</f>
      </c>
      <c r="L14" s="262"/>
      <c r="M14" s="244">
        <f t="shared" si="0"/>
      </c>
      <c r="N14" s="263"/>
      <c r="O14" s="244">
        <f>IF(ISBLANK(N14),"",VLOOKUP(N14,BF_LONGUEUR,2))</f>
      </c>
      <c r="P14" s="263"/>
      <c r="Q14" s="203">
        <f>IF(ISBLANK(P14),"",VLOOKUP(P14,BF_T.S.,2))</f>
      </c>
      <c r="R14" s="263">
        <v>120</v>
      </c>
      <c r="S14" s="244">
        <f>IF(ISBLANK(R14),"",VLOOKUP(R14,BF_HAUTEUR,2))</f>
        <v>17</v>
      </c>
      <c r="T14" s="263"/>
      <c r="U14" s="244">
        <f>IF(ISBLANK(T14),"",VLOOKUP(T14,BF_PERCHE,2))</f>
      </c>
      <c r="V14" s="263">
        <v>783</v>
      </c>
      <c r="W14" s="244">
        <f>IF(ISBLANK(V14),"",VLOOKUP(V14,BF_POIDS,2))</f>
        <v>15</v>
      </c>
      <c r="X14" s="264"/>
      <c r="Y14" s="244">
        <f>IF(ISBLANK(X14),"",VLOOKUP(X14,BF_DISQUE,2))</f>
      </c>
      <c r="Z14" s="264"/>
      <c r="AA14" s="244">
        <f>IF(ISBLANK(Z14),"",VLOOKUP(Z14,BF_JAVELOT,2))</f>
      </c>
      <c r="AB14" s="264"/>
      <c r="AC14" s="244">
        <f>IF(ISBLANK(AB14),"",VLOOKUP(AB14,BF_MARTEAU,2))</f>
      </c>
      <c r="AD14" s="265">
        <f t="shared" si="1"/>
        <v>3</v>
      </c>
      <c r="AE14" s="244">
        <f t="shared" si="2"/>
        <v>51</v>
      </c>
      <c r="AF14" s="266">
        <v>10</v>
      </c>
      <c r="AG14" s="129"/>
      <c r="AH14" s="275">
        <f t="shared" si="3"/>
      </c>
      <c r="AI14" s="275">
        <f t="shared" si="4"/>
      </c>
      <c r="AJ14" s="275">
        <f t="shared" si="5"/>
      </c>
      <c r="AK14" s="275">
        <f t="shared" si="6"/>
      </c>
      <c r="AL14" s="275">
        <f t="shared" si="7"/>
      </c>
      <c r="AM14" s="275">
        <f t="shared" si="8"/>
      </c>
      <c r="AN14" s="275">
        <f t="shared" si="9"/>
      </c>
      <c r="AO14" s="275">
        <f t="shared" si="10"/>
      </c>
      <c r="AP14" s="275">
        <f t="shared" si="11"/>
      </c>
      <c r="AQ14" s="275">
        <f t="shared" si="12"/>
      </c>
      <c r="AR14" s="275">
        <f t="shared" si="13"/>
      </c>
      <c r="AS14" s="275">
        <f t="shared" si="14"/>
      </c>
      <c r="AT14" s="275">
        <f t="shared" si="15"/>
      </c>
      <c r="AU14" s="275">
        <f t="shared" si="16"/>
        <v>51</v>
      </c>
      <c r="AV14" s="275">
        <f t="shared" si="17"/>
      </c>
      <c r="AW14" s="275">
        <f t="shared" si="18"/>
      </c>
      <c r="AX14" s="275">
        <f t="shared" si="19"/>
      </c>
      <c r="AY14" s="275">
        <f t="shared" si="20"/>
      </c>
      <c r="AZ14" s="275">
        <f t="shared" si="21"/>
      </c>
      <c r="BA14" s="275">
        <f t="shared" si="22"/>
      </c>
      <c r="BB14" s="275">
        <f t="shared" si="23"/>
      </c>
    </row>
    <row r="15" spans="1:56" s="168" customFormat="1" ht="15">
      <c r="A15" s="170" t="s">
        <v>90</v>
      </c>
      <c r="B15" s="167" t="s">
        <v>84</v>
      </c>
      <c r="C15" s="184" t="s">
        <v>42</v>
      </c>
      <c r="D15" s="354">
        <v>90</v>
      </c>
      <c r="E15" s="203">
        <f>IF(ISBLANK(D15),"",VLOOKUP(D15,BF_60_m,2))</f>
        <v>19</v>
      </c>
      <c r="F15" s="259"/>
      <c r="G15" s="244">
        <f>IF(ISBLANK(F15),"",VLOOKUP(F15,BF_120_m,2))</f>
      </c>
      <c r="H15" s="260">
        <v>317</v>
      </c>
      <c r="I15" s="244">
        <f>IF(ISBLANK(H15),"",VLOOKUP(H15,BF_180_m_H.,2))</f>
        <v>20</v>
      </c>
      <c r="J15" s="262"/>
      <c r="K15" s="244">
        <f>IF(ISBLANK(J15),"",VLOOKUP(J15,BF_1000_m,2))</f>
      </c>
      <c r="L15" s="262"/>
      <c r="M15" s="244">
        <f t="shared" si="0"/>
      </c>
      <c r="N15" s="263"/>
      <c r="O15" s="244">
        <f>IF(ISBLANK(N15),"",VLOOKUP(N15,BF_LONGUEUR,2))</f>
      </c>
      <c r="P15" s="263"/>
      <c r="Q15" s="203">
        <f>IF(ISBLANK(P15),"",VLOOKUP(P15,BF_T.S.,2))</f>
      </c>
      <c r="R15" s="263"/>
      <c r="S15" s="244">
        <f>IF(ISBLANK(R15),"",VLOOKUP(R15,BF_HAUTEUR,2))</f>
      </c>
      <c r="T15" s="263"/>
      <c r="U15" s="244">
        <f>IF(ISBLANK(T15),"",VLOOKUP(T15,BF_PERCHE,2))</f>
      </c>
      <c r="V15" s="263">
        <v>705</v>
      </c>
      <c r="W15" s="244">
        <f>IF(ISBLANK(V15),"",VLOOKUP(V15,BF_POIDS,2))</f>
        <v>11</v>
      </c>
      <c r="X15" s="264"/>
      <c r="Y15" s="244">
        <f>IF(ISBLANK(X15),"",VLOOKUP(X15,BF_DISQUE,2))</f>
      </c>
      <c r="Z15" s="264"/>
      <c r="AA15" s="244">
        <f>IF(ISBLANK(Z15),"",VLOOKUP(Z15,BF_JAVELOT,2))</f>
      </c>
      <c r="AB15" s="264"/>
      <c r="AC15" s="244">
        <f>IF(ISBLANK(AB15),"",VLOOKUP(AB15,BF_MARTEAU,2))</f>
      </c>
      <c r="AD15" s="265">
        <f t="shared" si="1"/>
        <v>3</v>
      </c>
      <c r="AE15" s="244">
        <f t="shared" si="2"/>
        <v>50</v>
      </c>
      <c r="AF15" s="266">
        <v>11</v>
      </c>
      <c r="AG15" s="129"/>
      <c r="AH15" s="275">
        <f t="shared" si="3"/>
      </c>
      <c r="AI15" s="275">
        <f t="shared" si="4"/>
      </c>
      <c r="AJ15" s="275">
        <f t="shared" si="5"/>
      </c>
      <c r="AK15" s="275">
        <f t="shared" si="6"/>
      </c>
      <c r="AL15" s="275">
        <f t="shared" si="7"/>
      </c>
      <c r="AM15" s="275">
        <f t="shared" si="8"/>
      </c>
      <c r="AN15" s="275">
        <f t="shared" si="9"/>
      </c>
      <c r="AO15" s="275">
        <f t="shared" si="10"/>
      </c>
      <c r="AP15" s="275">
        <f t="shared" si="11"/>
      </c>
      <c r="AQ15" s="275">
        <f t="shared" si="12"/>
      </c>
      <c r="AR15" s="275">
        <f t="shared" si="13"/>
      </c>
      <c r="AS15" s="275">
        <f t="shared" si="14"/>
      </c>
      <c r="AT15" s="275">
        <f t="shared" si="15"/>
      </c>
      <c r="AU15" s="275">
        <f t="shared" si="16"/>
      </c>
      <c r="AV15" s="275">
        <f t="shared" si="17"/>
      </c>
      <c r="AW15" s="275">
        <f t="shared" si="18"/>
      </c>
      <c r="AX15" s="275">
        <f t="shared" si="19"/>
        <v>50</v>
      </c>
      <c r="AY15" s="275">
        <f t="shared" si="20"/>
      </c>
      <c r="AZ15" s="275">
        <f t="shared" si="21"/>
      </c>
      <c r="BA15" s="275">
        <f t="shared" si="22"/>
      </c>
      <c r="BB15" s="275">
        <f t="shared" si="23"/>
      </c>
      <c r="BC15" s="75"/>
      <c r="BD15" s="75"/>
    </row>
    <row r="16" spans="1:54" s="168" customFormat="1" ht="15">
      <c r="A16" s="121" t="s">
        <v>95</v>
      </c>
      <c r="B16" s="116" t="s">
        <v>77</v>
      </c>
      <c r="C16" s="178" t="s">
        <v>67</v>
      </c>
      <c r="D16" s="354">
        <v>95</v>
      </c>
      <c r="E16" s="203">
        <f>IF(ISBLANK(D16),"",VLOOKUP(D16,BF_60_m,2))</f>
        <v>17</v>
      </c>
      <c r="F16" s="259"/>
      <c r="G16" s="244">
        <f>IF(ISBLANK(F16),"",VLOOKUP(F16,BF_120_m,2))</f>
      </c>
      <c r="H16" s="260">
        <v>328</v>
      </c>
      <c r="I16" s="244">
        <f>IF(ISBLANK(H16),"",VLOOKUP(H16,BF_180_m_H.,2))</f>
        <v>19</v>
      </c>
      <c r="J16" s="262"/>
      <c r="K16" s="244">
        <f>IF(ISBLANK(J16),"",VLOOKUP(J16,BF_1000_m,2))</f>
      </c>
      <c r="L16" s="262"/>
      <c r="M16" s="244">
        <f t="shared" si="0"/>
      </c>
      <c r="N16" s="263"/>
      <c r="O16" s="244">
        <f>IF(ISBLANK(N16),"",VLOOKUP(N16,BF_LONGUEUR,2))</f>
      </c>
      <c r="P16" s="263"/>
      <c r="Q16" s="203">
        <f>IF(ISBLANK(P16),"",VLOOKUP(P16,BF_T.S.,2))</f>
      </c>
      <c r="R16" s="263"/>
      <c r="S16" s="244">
        <f>IF(ISBLANK(R16),"",VLOOKUP(R16,BF_HAUTEUR,2))</f>
      </c>
      <c r="T16" s="263"/>
      <c r="U16" s="244">
        <f>IF(ISBLANK(T16),"",VLOOKUP(T16,BF_PERCHE,2))</f>
      </c>
      <c r="V16" s="263">
        <v>723</v>
      </c>
      <c r="W16" s="244">
        <f>IF(ISBLANK(V16),"",VLOOKUP(V16,BF_POIDS,2))</f>
        <v>12</v>
      </c>
      <c r="X16" s="264"/>
      <c r="Y16" s="244">
        <f>IF(ISBLANK(X16),"",VLOOKUP(X16,BF_DISQUE,2))</f>
      </c>
      <c r="Z16" s="264"/>
      <c r="AA16" s="244">
        <f>IF(ISBLANK(Z16),"",VLOOKUP(Z16,BF_JAVELOT,2))</f>
      </c>
      <c r="AB16" s="264"/>
      <c r="AC16" s="244">
        <f>IF(ISBLANK(AB16),"",VLOOKUP(AB16,BF_MARTEAU,2))</f>
      </c>
      <c r="AD16" s="265">
        <f t="shared" si="1"/>
        <v>3</v>
      </c>
      <c r="AE16" s="244">
        <f t="shared" si="2"/>
        <v>48</v>
      </c>
      <c r="AF16" s="266">
        <v>12</v>
      </c>
      <c r="AG16" s="129"/>
      <c r="AH16" s="275">
        <f t="shared" si="3"/>
      </c>
      <c r="AI16" s="275">
        <f t="shared" si="4"/>
      </c>
      <c r="AJ16" s="275">
        <f t="shared" si="5"/>
      </c>
      <c r="AK16" s="275">
        <f t="shared" si="6"/>
      </c>
      <c r="AL16" s="275">
        <f t="shared" si="7"/>
      </c>
      <c r="AM16" s="275">
        <f t="shared" si="8"/>
      </c>
      <c r="AN16" s="275">
        <f t="shared" si="9"/>
      </c>
      <c r="AO16" s="275">
        <f t="shared" si="10"/>
      </c>
      <c r="AP16" s="275">
        <f t="shared" si="11"/>
      </c>
      <c r="AQ16" s="275">
        <f t="shared" si="12"/>
        <v>48</v>
      </c>
      <c r="AR16" s="275">
        <f t="shared" si="13"/>
      </c>
      <c r="AS16" s="275">
        <f t="shared" si="14"/>
      </c>
      <c r="AT16" s="275">
        <f t="shared" si="15"/>
      </c>
      <c r="AU16" s="275">
        <f t="shared" si="16"/>
      </c>
      <c r="AV16" s="275">
        <f t="shared" si="17"/>
      </c>
      <c r="AW16" s="275">
        <f t="shared" si="18"/>
      </c>
      <c r="AX16" s="275">
        <f t="shared" si="19"/>
      </c>
      <c r="AY16" s="275">
        <f t="shared" si="20"/>
      </c>
      <c r="AZ16" s="275">
        <f t="shared" si="21"/>
      </c>
      <c r="BA16" s="275">
        <f t="shared" si="22"/>
      </c>
      <c r="BB16" s="275">
        <f t="shared" si="23"/>
      </c>
    </row>
    <row r="17" spans="1:54" s="168" customFormat="1" ht="15">
      <c r="A17" s="122" t="s">
        <v>205</v>
      </c>
      <c r="B17" s="123" t="s">
        <v>168</v>
      </c>
      <c r="C17" s="184" t="s">
        <v>70</v>
      </c>
      <c r="D17" s="354">
        <v>96</v>
      </c>
      <c r="E17" s="203">
        <f>IF(ISBLANK(D17),"",VLOOKUP(D17,BF_60_m,2))</f>
        <v>17</v>
      </c>
      <c r="F17" s="259"/>
      <c r="G17" s="244">
        <f>IF(ISBLANK(F17),"",VLOOKUP(F17,BF_120_m,2))</f>
      </c>
      <c r="H17" s="260"/>
      <c r="I17" s="244">
        <f>IF(ISBLANK(H17),"",VLOOKUP(H17,BF_180_m_H.,2))</f>
      </c>
      <c r="J17" s="262"/>
      <c r="K17" s="244">
        <f>IF(ISBLANK(J17),"",VLOOKUP(J17,BF_1000_m,2))</f>
      </c>
      <c r="L17" s="262"/>
      <c r="M17" s="244">
        <f t="shared" si="0"/>
      </c>
      <c r="N17" s="263"/>
      <c r="O17" s="244">
        <f>IF(ISBLANK(N17),"",VLOOKUP(N17,BF_LONGUEUR,2))</f>
      </c>
      <c r="P17" s="263">
        <v>760</v>
      </c>
      <c r="Q17" s="203">
        <f>IF(ISBLANK(P17),"",VLOOKUP(P17,BF_T.S.,2))</f>
        <v>12</v>
      </c>
      <c r="R17" s="263"/>
      <c r="S17" s="244">
        <f>IF(ISBLANK(R17),"",VLOOKUP(R17,BF_HAUTEUR,2))</f>
      </c>
      <c r="T17" s="263">
        <v>180</v>
      </c>
      <c r="U17" s="244">
        <f>IF(ISBLANK(T17),"",VLOOKUP(T17,BF_PERCHE,2))</f>
        <v>18</v>
      </c>
      <c r="V17" s="263"/>
      <c r="W17" s="244">
        <f>IF(ISBLANK(V17),"",VLOOKUP(V17,BF_POIDS,2))</f>
      </c>
      <c r="X17" s="264"/>
      <c r="Y17" s="244">
        <f>IF(ISBLANK(X17),"",VLOOKUP(X17,BF_DISQUE,2))</f>
      </c>
      <c r="Z17" s="264"/>
      <c r="AA17" s="244">
        <f>IF(ISBLANK(Z17),"",VLOOKUP(Z17,BF_JAVELOT,2))</f>
      </c>
      <c r="AB17" s="264"/>
      <c r="AC17" s="244">
        <f>IF(ISBLANK(AB17),"",VLOOKUP(AB17,BF_MARTEAU,2))</f>
      </c>
      <c r="AD17" s="265">
        <f t="shared" si="1"/>
        <v>3</v>
      </c>
      <c r="AE17" s="244">
        <f t="shared" si="2"/>
        <v>47</v>
      </c>
      <c r="AF17" s="266">
        <v>13</v>
      </c>
      <c r="AG17" s="129"/>
      <c r="AH17" s="275">
        <f t="shared" si="3"/>
      </c>
      <c r="AI17" s="275">
        <f t="shared" si="4"/>
      </c>
      <c r="AJ17" s="275">
        <f t="shared" si="5"/>
      </c>
      <c r="AK17" s="275">
        <f t="shared" si="6"/>
      </c>
      <c r="AL17" s="275">
        <f t="shared" si="7"/>
      </c>
      <c r="AM17" s="275">
        <f t="shared" si="8"/>
      </c>
      <c r="AN17" s="275">
        <f t="shared" si="9"/>
      </c>
      <c r="AO17" s="275">
        <f t="shared" si="10"/>
      </c>
      <c r="AP17" s="275">
        <f t="shared" si="11"/>
      </c>
      <c r="AQ17" s="275">
        <f t="shared" si="12"/>
      </c>
      <c r="AR17" s="275">
        <f t="shared" si="13"/>
        <v>47</v>
      </c>
      <c r="AS17" s="275">
        <f t="shared" si="14"/>
      </c>
      <c r="AT17" s="275">
        <f t="shared" si="15"/>
      </c>
      <c r="AU17" s="275">
        <f t="shared" si="16"/>
      </c>
      <c r="AV17" s="275">
        <f t="shared" si="17"/>
      </c>
      <c r="AW17" s="275">
        <f t="shared" si="18"/>
      </c>
      <c r="AX17" s="275">
        <f t="shared" si="19"/>
      </c>
      <c r="AY17" s="275">
        <f t="shared" si="20"/>
      </c>
      <c r="AZ17" s="275">
        <f t="shared" si="21"/>
      </c>
      <c r="BA17" s="275">
        <f t="shared" si="22"/>
      </c>
      <c r="BB17" s="275">
        <f t="shared" si="23"/>
      </c>
    </row>
    <row r="18" spans="1:56" s="168" customFormat="1" ht="15">
      <c r="A18" s="118" t="s">
        <v>253</v>
      </c>
      <c r="B18" s="117" t="s">
        <v>179</v>
      </c>
      <c r="C18" s="177" t="s">
        <v>43</v>
      </c>
      <c r="D18" s="354">
        <v>92</v>
      </c>
      <c r="E18" s="203">
        <f>IF(ISBLANK(D18),"",VLOOKUP(D18,BF_60_m,2))</f>
        <v>18</v>
      </c>
      <c r="F18" s="259"/>
      <c r="G18" s="244">
        <f>IF(ISBLANK(F18),"",VLOOKUP(F18,BF_120_m,2))</f>
      </c>
      <c r="H18" s="260">
        <v>360</v>
      </c>
      <c r="I18" s="244">
        <f>IF(ISBLANK(H18),"",VLOOKUP(H18,BF_180_m_H.,2))</f>
        <v>16</v>
      </c>
      <c r="J18" s="262"/>
      <c r="K18" s="244">
        <f>IF(ISBLANK(J18),"",VLOOKUP(J18,BF_1000_m,2))</f>
      </c>
      <c r="L18" s="262"/>
      <c r="M18" s="244">
        <f t="shared" si="0"/>
      </c>
      <c r="N18" s="263"/>
      <c r="O18" s="244">
        <f>IF(ISBLANK(N18),"",VLOOKUP(N18,BF_LONGUEUR,2))</f>
      </c>
      <c r="P18" s="263"/>
      <c r="Q18" s="203">
        <f>IF(ISBLANK(P18),"",VLOOKUP(P18,BF_T.S.,2))</f>
      </c>
      <c r="R18" s="263"/>
      <c r="S18" s="244">
        <f>IF(ISBLANK(R18),"",VLOOKUP(R18,BF_HAUTEUR,2))</f>
      </c>
      <c r="T18" s="263"/>
      <c r="U18" s="244">
        <f>IF(ISBLANK(T18),"",VLOOKUP(T18,BF_PERCHE,2))</f>
      </c>
      <c r="V18" s="263">
        <v>730</v>
      </c>
      <c r="W18" s="244">
        <f>IF(ISBLANK(V18),"",VLOOKUP(V18,BF_POIDS,2))</f>
        <v>12</v>
      </c>
      <c r="X18" s="264"/>
      <c r="Y18" s="244">
        <f>IF(ISBLANK(X18),"",VLOOKUP(X18,BF_DISQUE,2))</f>
      </c>
      <c r="Z18" s="264"/>
      <c r="AA18" s="244">
        <f>IF(ISBLANK(Z18),"",VLOOKUP(Z18,BF_JAVELOT,2))</f>
      </c>
      <c r="AB18" s="264"/>
      <c r="AC18" s="244">
        <f>IF(ISBLANK(AB18),"",VLOOKUP(AB18,BF_MARTEAU,2))</f>
      </c>
      <c r="AD18" s="265">
        <f t="shared" si="1"/>
        <v>3</v>
      </c>
      <c r="AE18" s="244">
        <f t="shared" si="2"/>
        <v>46</v>
      </c>
      <c r="AF18" s="266">
        <v>14</v>
      </c>
      <c r="AG18" s="129"/>
      <c r="AH18" s="275">
        <f t="shared" si="3"/>
      </c>
      <c r="AI18" s="275">
        <f t="shared" si="4"/>
      </c>
      <c r="AJ18" s="275">
        <f t="shared" si="5"/>
      </c>
      <c r="AK18" s="275">
        <f t="shared" si="6"/>
      </c>
      <c r="AL18" s="275">
        <f t="shared" si="7"/>
      </c>
      <c r="AM18" s="275">
        <f t="shared" si="8"/>
      </c>
      <c r="AN18" s="275">
        <f t="shared" si="9"/>
      </c>
      <c r="AO18" s="275">
        <f t="shared" si="10"/>
      </c>
      <c r="AP18" s="275">
        <f t="shared" si="11"/>
        <v>46</v>
      </c>
      <c r="AQ18" s="275">
        <f t="shared" si="12"/>
      </c>
      <c r="AR18" s="275">
        <f t="shared" si="13"/>
      </c>
      <c r="AS18" s="275">
        <f t="shared" si="14"/>
      </c>
      <c r="AT18" s="275">
        <f t="shared" si="15"/>
      </c>
      <c r="AU18" s="275">
        <f t="shared" si="16"/>
      </c>
      <c r="AV18" s="275">
        <f t="shared" si="17"/>
      </c>
      <c r="AW18" s="275">
        <f t="shared" si="18"/>
      </c>
      <c r="AX18" s="275">
        <f t="shared" si="19"/>
      </c>
      <c r="AY18" s="275">
        <f t="shared" si="20"/>
      </c>
      <c r="AZ18" s="275">
        <f t="shared" si="21"/>
      </c>
      <c r="BA18" s="275">
        <f t="shared" si="22"/>
      </c>
      <c r="BB18" s="275">
        <f t="shared" si="23"/>
      </c>
      <c r="BC18" s="75"/>
      <c r="BD18" s="75"/>
    </row>
    <row r="19" spans="1:56" s="168" customFormat="1" ht="15">
      <c r="A19" s="121" t="s">
        <v>93</v>
      </c>
      <c r="B19" s="116" t="s">
        <v>321</v>
      </c>
      <c r="C19" s="184" t="s">
        <v>40</v>
      </c>
      <c r="D19" s="354">
        <v>92</v>
      </c>
      <c r="E19" s="203">
        <f>IF(ISBLANK(D19),"",VLOOKUP(D19,BF_60_m,2))</f>
        <v>18</v>
      </c>
      <c r="F19" s="259"/>
      <c r="G19" s="244">
        <f>IF(ISBLANK(F19),"",VLOOKUP(F19,BF_120_m,2))</f>
      </c>
      <c r="H19" s="260">
        <v>296</v>
      </c>
      <c r="I19" s="244">
        <f>IF(ISBLANK(H19),"",VLOOKUP(H19,BF_180_m_H.,2))</f>
        <v>22</v>
      </c>
      <c r="J19" s="262"/>
      <c r="K19" s="244">
        <f>IF(ISBLANK(J19),"",VLOOKUP(J19,BF_1000_m,2))</f>
      </c>
      <c r="L19" s="262"/>
      <c r="M19" s="244">
        <f t="shared" si="0"/>
      </c>
      <c r="N19" s="263"/>
      <c r="O19" s="244">
        <f>IF(ISBLANK(N19),"",VLOOKUP(N19,BF_LONGUEUR,2))</f>
      </c>
      <c r="P19" s="263"/>
      <c r="Q19" s="203">
        <f>IF(ISBLANK(P19),"",VLOOKUP(P19,BF_T.S.,2))</f>
      </c>
      <c r="R19" s="263"/>
      <c r="S19" s="244">
        <f>IF(ISBLANK(R19),"",VLOOKUP(R19,BF_HAUTEUR,2))</f>
      </c>
      <c r="T19" s="263"/>
      <c r="U19" s="244">
        <f>IF(ISBLANK(T19),"",VLOOKUP(T19,BF_PERCHE,2))</f>
      </c>
      <c r="V19" s="263">
        <v>548</v>
      </c>
      <c r="W19" s="244">
        <f>IF(ISBLANK(V19),"",VLOOKUP(V19,BF_POIDS,2))</f>
        <v>5</v>
      </c>
      <c r="X19" s="264"/>
      <c r="Y19" s="244">
        <f>IF(ISBLANK(X19),"",VLOOKUP(X19,BF_DISQUE,2))</f>
      </c>
      <c r="Z19" s="264"/>
      <c r="AA19" s="244">
        <f>IF(ISBLANK(Z19),"",VLOOKUP(Z19,BF_JAVELOT,2))</f>
      </c>
      <c r="AB19" s="264"/>
      <c r="AC19" s="244">
        <f>IF(ISBLANK(AB19),"",VLOOKUP(AB19,BF_MARTEAU,2))</f>
      </c>
      <c r="AD19" s="265">
        <f t="shared" si="1"/>
        <v>3</v>
      </c>
      <c r="AE19" s="244">
        <f t="shared" si="2"/>
        <v>45</v>
      </c>
      <c r="AF19" s="266">
        <v>15</v>
      </c>
      <c r="AG19" s="129"/>
      <c r="AH19" s="275">
        <f t="shared" si="3"/>
      </c>
      <c r="AI19" s="275">
        <f t="shared" si="4"/>
        <v>45</v>
      </c>
      <c r="AJ19" s="275">
        <f t="shared" si="5"/>
      </c>
      <c r="AK19" s="275">
        <f t="shared" si="6"/>
      </c>
      <c r="AL19" s="275">
        <f t="shared" si="7"/>
      </c>
      <c r="AM19" s="275">
        <f t="shared" si="8"/>
      </c>
      <c r="AN19" s="275">
        <f t="shared" si="9"/>
      </c>
      <c r="AO19" s="275">
        <f t="shared" si="10"/>
      </c>
      <c r="AP19" s="275">
        <f t="shared" si="11"/>
      </c>
      <c r="AQ19" s="275">
        <f t="shared" si="12"/>
      </c>
      <c r="AR19" s="275">
        <f t="shared" si="13"/>
      </c>
      <c r="AS19" s="275">
        <f t="shared" si="14"/>
      </c>
      <c r="AT19" s="275">
        <f t="shared" si="15"/>
      </c>
      <c r="AU19" s="275">
        <f t="shared" si="16"/>
      </c>
      <c r="AV19" s="275">
        <f t="shared" si="17"/>
      </c>
      <c r="AW19" s="275">
        <f t="shared" si="18"/>
      </c>
      <c r="AX19" s="275">
        <f t="shared" si="19"/>
      </c>
      <c r="AY19" s="275">
        <f t="shared" si="20"/>
      </c>
      <c r="AZ19" s="275">
        <f t="shared" si="21"/>
      </c>
      <c r="BA19" s="275">
        <f t="shared" si="22"/>
      </c>
      <c r="BB19" s="275">
        <f t="shared" si="23"/>
      </c>
      <c r="BC19" s="75"/>
      <c r="BD19" s="75"/>
    </row>
    <row r="20" spans="1:56" s="168" customFormat="1" ht="15">
      <c r="A20" s="170" t="s">
        <v>242</v>
      </c>
      <c r="B20" s="167" t="s">
        <v>243</v>
      </c>
      <c r="C20" s="178" t="s">
        <v>44</v>
      </c>
      <c r="D20" s="354">
        <v>98</v>
      </c>
      <c r="E20" s="203">
        <f>IF(ISBLANK(D20),"",VLOOKUP(D20,BF_60_m,2))</f>
        <v>16</v>
      </c>
      <c r="F20" s="259"/>
      <c r="G20" s="244">
        <f>IF(ISBLANK(F20),"",VLOOKUP(F20,BF_120_m,2))</f>
      </c>
      <c r="H20" s="260"/>
      <c r="I20" s="244">
        <f>IF(ISBLANK(H20),"",VLOOKUP(H20,BF_180_m_H.,2))</f>
      </c>
      <c r="J20" s="262"/>
      <c r="K20" s="244">
        <f>IF(ISBLANK(J20),"",VLOOKUP(J20,BF_1000_m,2))</f>
      </c>
      <c r="L20" s="262">
        <v>6560</v>
      </c>
      <c r="M20" s="244">
        <f t="shared" si="0"/>
        <v>14</v>
      </c>
      <c r="N20" s="263"/>
      <c r="O20" s="244">
        <f>IF(ISBLANK(N20),"",VLOOKUP(N20,BF_LONGUEUR,2))</f>
      </c>
      <c r="P20" s="263"/>
      <c r="Q20" s="203">
        <f>IF(ISBLANK(P20),"",VLOOKUP(P20,BF_T.S.,2))</f>
      </c>
      <c r="R20" s="263">
        <v>115</v>
      </c>
      <c r="S20" s="244">
        <f>IF(ISBLANK(R20),"",VLOOKUP(R20,BF_HAUTEUR,2))</f>
        <v>15</v>
      </c>
      <c r="T20" s="263"/>
      <c r="U20" s="244">
        <f>IF(ISBLANK(T20),"",VLOOKUP(T20,BF_PERCHE,2))</f>
      </c>
      <c r="V20" s="263"/>
      <c r="W20" s="244">
        <f>IF(ISBLANK(V20),"",VLOOKUP(V20,BF_POIDS,2))</f>
      </c>
      <c r="X20" s="264"/>
      <c r="Y20" s="244"/>
      <c r="Z20" s="264"/>
      <c r="AA20" s="244">
        <f>IF(ISBLANK(Z20),"",VLOOKUP(Z20,BF_JAVELOT,2))</f>
      </c>
      <c r="AB20" s="264"/>
      <c r="AC20" s="244">
        <f>IF(ISBLANK(AB20),"",VLOOKUP(AB20,BF_MARTEAU,2))</f>
      </c>
      <c r="AD20" s="265">
        <f t="shared" si="1"/>
        <v>3</v>
      </c>
      <c r="AE20" s="244">
        <f t="shared" si="2"/>
        <v>45</v>
      </c>
      <c r="AF20" s="266">
        <v>16</v>
      </c>
      <c r="AG20" s="129"/>
      <c r="AH20" s="275">
        <f t="shared" si="3"/>
      </c>
      <c r="AI20" s="275">
        <f t="shared" si="4"/>
      </c>
      <c r="AJ20" s="275">
        <f t="shared" si="5"/>
      </c>
      <c r="AK20" s="275">
        <f t="shared" si="6"/>
      </c>
      <c r="AL20" s="275">
        <f t="shared" si="7"/>
      </c>
      <c r="AM20" s="275">
        <f t="shared" si="8"/>
      </c>
      <c r="AN20" s="275">
        <f t="shared" si="9"/>
      </c>
      <c r="AO20" s="275">
        <f t="shared" si="10"/>
      </c>
      <c r="AP20" s="275">
        <f t="shared" si="11"/>
      </c>
      <c r="AQ20" s="275">
        <f t="shared" si="12"/>
      </c>
      <c r="AR20" s="275">
        <f t="shared" si="13"/>
      </c>
      <c r="AS20" s="275">
        <f t="shared" si="14"/>
      </c>
      <c r="AT20" s="275">
        <f t="shared" si="15"/>
      </c>
      <c r="AU20" s="275">
        <f t="shared" si="16"/>
      </c>
      <c r="AV20" s="275">
        <f t="shared" si="17"/>
        <v>45</v>
      </c>
      <c r="AW20" s="275">
        <f t="shared" si="18"/>
      </c>
      <c r="AX20" s="275">
        <f t="shared" si="19"/>
      </c>
      <c r="AY20" s="275">
        <f t="shared" si="20"/>
      </c>
      <c r="AZ20" s="275">
        <f t="shared" si="21"/>
      </c>
      <c r="BA20" s="275">
        <f t="shared" si="22"/>
      </c>
      <c r="BB20" s="275">
        <f t="shared" si="23"/>
      </c>
      <c r="BC20" s="95"/>
      <c r="BD20" s="95"/>
    </row>
    <row r="21" spans="1:54" s="168" customFormat="1" ht="15">
      <c r="A21" s="170" t="s">
        <v>250</v>
      </c>
      <c r="B21" s="167" t="s">
        <v>251</v>
      </c>
      <c r="C21" s="184" t="s">
        <v>44</v>
      </c>
      <c r="D21" s="354">
        <v>91</v>
      </c>
      <c r="E21" s="203">
        <f>IF(ISBLANK(D21),"",VLOOKUP(D21,BF_60_m,2))</f>
        <v>19</v>
      </c>
      <c r="F21" s="259"/>
      <c r="G21" s="244">
        <f>IF(ISBLANK(F21),"",VLOOKUP(F21,BF_120_m,2))</f>
      </c>
      <c r="H21" s="260"/>
      <c r="I21" s="244">
        <f>IF(ISBLANK(H21),"",VLOOKUP(H21,BF_180_m_H.,2))</f>
      </c>
      <c r="J21" s="262"/>
      <c r="K21" s="244">
        <f>IF(ISBLANK(J21),"",VLOOKUP(J21,BF_1000_m,2))</f>
      </c>
      <c r="L21" s="262">
        <v>7250</v>
      </c>
      <c r="M21" s="244">
        <f t="shared" si="0"/>
        <v>11</v>
      </c>
      <c r="N21" s="263"/>
      <c r="O21" s="244">
        <f>IF(ISBLANK(N21),"",VLOOKUP(N21,BF_LONGUEUR,2))</f>
      </c>
      <c r="P21" s="263"/>
      <c r="Q21" s="203">
        <f>IF(ISBLANK(P21),"",VLOOKUP(P21,BF_T.S.,2))</f>
      </c>
      <c r="R21" s="263"/>
      <c r="S21" s="244">
        <f>IF(ISBLANK(R21),"",VLOOKUP(R21,BF_HAUTEUR,2))</f>
      </c>
      <c r="T21" s="263"/>
      <c r="U21" s="244">
        <f>IF(ISBLANK(T21),"",VLOOKUP(T21,BF_PERCHE,2))</f>
      </c>
      <c r="V21" s="263">
        <v>783</v>
      </c>
      <c r="W21" s="244">
        <f>IF(ISBLANK(V21),"",VLOOKUP(V21,BF_POIDS,2))</f>
        <v>15</v>
      </c>
      <c r="X21" s="264"/>
      <c r="Y21" s="244">
        <f>IF(ISBLANK(X21),"",VLOOKUP(X21,BF_DISQUE,2))</f>
      </c>
      <c r="Z21" s="264"/>
      <c r="AA21" s="244">
        <f>IF(ISBLANK(Z21),"",VLOOKUP(Z21,BF_JAVELOT,2))</f>
      </c>
      <c r="AB21" s="264"/>
      <c r="AC21" s="244">
        <f>IF(ISBLANK(AB21),"",VLOOKUP(AB21,BF_MARTEAU,2))</f>
      </c>
      <c r="AD21" s="265">
        <f t="shared" si="1"/>
        <v>3</v>
      </c>
      <c r="AE21" s="244">
        <f t="shared" si="2"/>
        <v>45</v>
      </c>
      <c r="AF21" s="266">
        <v>17</v>
      </c>
      <c r="AG21" s="129"/>
      <c r="AH21" s="275">
        <f t="shared" si="3"/>
      </c>
      <c r="AI21" s="275">
        <f t="shared" si="4"/>
      </c>
      <c r="AJ21" s="275">
        <f t="shared" si="5"/>
      </c>
      <c r="AK21" s="275">
        <f t="shared" si="6"/>
      </c>
      <c r="AL21" s="275">
        <f t="shared" si="7"/>
      </c>
      <c r="AM21" s="275">
        <f t="shared" si="8"/>
      </c>
      <c r="AN21" s="275">
        <f t="shared" si="9"/>
      </c>
      <c r="AO21" s="275">
        <f t="shared" si="10"/>
      </c>
      <c r="AP21" s="275">
        <f t="shared" si="11"/>
      </c>
      <c r="AQ21" s="275">
        <f t="shared" si="12"/>
      </c>
      <c r="AR21" s="275">
        <f t="shared" si="13"/>
      </c>
      <c r="AS21" s="275">
        <f t="shared" si="14"/>
      </c>
      <c r="AT21" s="275">
        <f t="shared" si="15"/>
      </c>
      <c r="AU21" s="275">
        <f t="shared" si="16"/>
      </c>
      <c r="AV21" s="275">
        <f t="shared" si="17"/>
        <v>45</v>
      </c>
      <c r="AW21" s="275">
        <f t="shared" si="18"/>
      </c>
      <c r="AX21" s="275">
        <f t="shared" si="19"/>
      </c>
      <c r="AY21" s="275">
        <f t="shared" si="20"/>
      </c>
      <c r="AZ21" s="275">
        <f t="shared" si="21"/>
      </c>
      <c r="BA21" s="275">
        <f t="shared" si="22"/>
      </c>
      <c r="BB21" s="275">
        <f t="shared" si="23"/>
      </c>
    </row>
    <row r="22" spans="1:56" s="75" customFormat="1" ht="15">
      <c r="A22" s="170" t="s">
        <v>367</v>
      </c>
      <c r="B22" s="167" t="s">
        <v>368</v>
      </c>
      <c r="C22" s="184" t="s">
        <v>54</v>
      </c>
      <c r="D22" s="354">
        <v>99</v>
      </c>
      <c r="E22" s="203">
        <f>IF(ISBLANK(D22),"",VLOOKUP(D22,BF_60_m,2))</f>
        <v>16</v>
      </c>
      <c r="F22" s="259"/>
      <c r="G22" s="244">
        <f>IF(ISBLANK(F22),"",VLOOKUP(F22,BF_120_m,2))</f>
      </c>
      <c r="H22" s="260"/>
      <c r="I22" s="244">
        <f>IF(ISBLANK(H22),"",VLOOKUP(H22,BF_180_m_H.,2))</f>
      </c>
      <c r="J22" s="262"/>
      <c r="K22" s="244">
        <f>IF(ISBLANK(J22),"",VLOOKUP(J22,BF_1000_m,2))</f>
      </c>
      <c r="L22" s="262">
        <v>7100</v>
      </c>
      <c r="M22" s="244">
        <f t="shared" si="0"/>
        <v>13</v>
      </c>
      <c r="N22" s="263"/>
      <c r="O22" s="244">
        <f>IF(ISBLANK(N22),"",VLOOKUP(N22,BF_LONGUEUR,2))</f>
      </c>
      <c r="P22" s="263"/>
      <c r="Q22" s="203">
        <f>IF(ISBLANK(P22),"",VLOOKUP(P22,BF_T.S.,2))</f>
      </c>
      <c r="R22" s="263">
        <v>110</v>
      </c>
      <c r="S22" s="244">
        <f>IF(ISBLANK(R22),"",VLOOKUP(R22,BF_HAUTEUR,2))</f>
        <v>13</v>
      </c>
      <c r="T22" s="263"/>
      <c r="U22" s="244">
        <f>IF(ISBLANK(T22),"",VLOOKUP(T22,BF_PERCHE,2))</f>
      </c>
      <c r="V22" s="263"/>
      <c r="W22" s="244">
        <f>IF(ISBLANK(V22),"",VLOOKUP(V22,BF_POIDS,2))</f>
      </c>
      <c r="X22" s="264"/>
      <c r="Y22" s="244">
        <f>IF(ISBLANK(X22),"",VLOOKUP(X22,BF_DISQUE,2))</f>
      </c>
      <c r="Z22" s="264"/>
      <c r="AA22" s="244">
        <f>IF(ISBLANK(Z22),"",VLOOKUP(Z22,BF_JAVELOT,2))</f>
      </c>
      <c r="AB22" s="264"/>
      <c r="AC22" s="244">
        <f>IF(ISBLANK(AB22),"",VLOOKUP(AB22,BF_MARTEAU,2))</f>
      </c>
      <c r="AD22" s="265">
        <f t="shared" si="1"/>
        <v>3</v>
      </c>
      <c r="AE22" s="244">
        <f t="shared" si="2"/>
        <v>42</v>
      </c>
      <c r="AF22" s="266">
        <v>18</v>
      </c>
      <c r="AG22" s="129"/>
      <c r="AH22" s="275">
        <f t="shared" si="3"/>
      </c>
      <c r="AI22" s="275">
        <f t="shared" si="4"/>
      </c>
      <c r="AJ22" s="275">
        <f t="shared" si="5"/>
      </c>
      <c r="AK22" s="275">
        <f t="shared" si="6"/>
      </c>
      <c r="AL22" s="275">
        <f t="shared" si="7"/>
      </c>
      <c r="AM22" s="275">
        <f t="shared" si="8"/>
      </c>
      <c r="AN22" s="275">
        <f t="shared" si="9"/>
      </c>
      <c r="AO22" s="275">
        <f t="shared" si="10"/>
      </c>
      <c r="AP22" s="275">
        <f t="shared" si="11"/>
      </c>
      <c r="AQ22" s="275">
        <f t="shared" si="12"/>
      </c>
      <c r="AR22" s="275">
        <f t="shared" si="13"/>
      </c>
      <c r="AS22" s="275">
        <f t="shared" si="14"/>
      </c>
      <c r="AT22" s="275">
        <f t="shared" si="15"/>
        <v>42</v>
      </c>
      <c r="AU22" s="275">
        <f t="shared" si="16"/>
      </c>
      <c r="AV22" s="275">
        <f t="shared" si="17"/>
      </c>
      <c r="AW22" s="275">
        <f t="shared" si="18"/>
      </c>
      <c r="AX22" s="275">
        <f t="shared" si="19"/>
      </c>
      <c r="AY22" s="275">
        <f t="shared" si="20"/>
      </c>
      <c r="AZ22" s="275">
        <f t="shared" si="21"/>
      </c>
      <c r="BA22" s="275">
        <f t="shared" si="22"/>
      </c>
      <c r="BB22" s="275">
        <f t="shared" si="23"/>
      </c>
      <c r="BC22" s="168"/>
      <c r="BD22" s="168"/>
    </row>
    <row r="23" spans="1:56" s="75" customFormat="1" ht="15">
      <c r="A23" s="170" t="s">
        <v>262</v>
      </c>
      <c r="B23" s="167" t="s">
        <v>263</v>
      </c>
      <c r="C23" s="184" t="s">
        <v>54</v>
      </c>
      <c r="D23" s="354">
        <v>95</v>
      </c>
      <c r="E23" s="203">
        <f>IF(ISBLANK(D23),"",VLOOKUP(D23,BF_60_m,2))</f>
        <v>17</v>
      </c>
      <c r="F23" s="259"/>
      <c r="G23" s="244">
        <f>IF(ISBLANK(F23),"",VLOOKUP(F23,BF_120_m,2))</f>
      </c>
      <c r="H23" s="260"/>
      <c r="I23" s="244">
        <f>IF(ISBLANK(H23),"",VLOOKUP(H23,BF_180_m_H.,2))</f>
      </c>
      <c r="J23" s="262"/>
      <c r="K23" s="244">
        <f>IF(ISBLANK(J23),"",VLOOKUP(J23,BF_1000_m,2))</f>
      </c>
      <c r="L23" s="262">
        <v>7250</v>
      </c>
      <c r="M23" s="244">
        <f t="shared" si="0"/>
        <v>11</v>
      </c>
      <c r="N23" s="263"/>
      <c r="O23" s="244">
        <f>IF(ISBLANK(N23),"",VLOOKUP(N23,BF_LONGUEUR,2))</f>
      </c>
      <c r="P23" s="263"/>
      <c r="Q23" s="203">
        <f>IF(ISBLANK(P23),"",VLOOKUP(P23,BF_T.S.,2))</f>
      </c>
      <c r="R23" s="263">
        <v>110</v>
      </c>
      <c r="S23" s="244">
        <f>IF(ISBLANK(R23),"",VLOOKUP(R23,BF_HAUTEUR,2))</f>
        <v>13</v>
      </c>
      <c r="T23" s="263"/>
      <c r="U23" s="244">
        <f>IF(ISBLANK(T23),"",VLOOKUP(T23,BF_PERCHE,2))</f>
      </c>
      <c r="V23" s="263"/>
      <c r="W23" s="244">
        <f>IF(ISBLANK(V23),"",VLOOKUP(V23,BF_POIDS,2))</f>
      </c>
      <c r="X23" s="264"/>
      <c r="Y23" s="244">
        <f>IF(ISBLANK(X23),"",VLOOKUP(X23,BF_DISQUE,2))</f>
      </c>
      <c r="Z23" s="264"/>
      <c r="AA23" s="244">
        <f>IF(ISBLANK(Z23),"",VLOOKUP(Z23,BF_JAVELOT,2))</f>
      </c>
      <c r="AB23" s="264"/>
      <c r="AC23" s="244">
        <f>IF(ISBLANK(AB23),"",VLOOKUP(AB23,BF_MARTEAU,2))</f>
      </c>
      <c r="AD23" s="265">
        <f t="shared" si="1"/>
        <v>3</v>
      </c>
      <c r="AE23" s="244">
        <f t="shared" si="2"/>
        <v>41</v>
      </c>
      <c r="AF23" s="266">
        <v>19</v>
      </c>
      <c r="AG23" s="129"/>
      <c r="AH23" s="275">
        <f t="shared" si="3"/>
      </c>
      <c r="AI23" s="275">
        <f t="shared" si="4"/>
      </c>
      <c r="AJ23" s="275">
        <f t="shared" si="5"/>
      </c>
      <c r="AK23" s="275">
        <f t="shared" si="6"/>
      </c>
      <c r="AL23" s="275">
        <f t="shared" si="7"/>
      </c>
      <c r="AM23" s="275">
        <f t="shared" si="8"/>
      </c>
      <c r="AN23" s="275">
        <f t="shared" si="9"/>
      </c>
      <c r="AO23" s="275">
        <f t="shared" si="10"/>
      </c>
      <c r="AP23" s="275">
        <f t="shared" si="11"/>
      </c>
      <c r="AQ23" s="275">
        <f t="shared" si="12"/>
      </c>
      <c r="AR23" s="275">
        <f t="shared" si="13"/>
      </c>
      <c r="AS23" s="275">
        <f t="shared" si="14"/>
      </c>
      <c r="AT23" s="275">
        <f t="shared" si="15"/>
        <v>41</v>
      </c>
      <c r="AU23" s="275">
        <f t="shared" si="16"/>
      </c>
      <c r="AV23" s="275">
        <f t="shared" si="17"/>
      </c>
      <c r="AW23" s="275">
        <f t="shared" si="18"/>
      </c>
      <c r="AX23" s="275">
        <f t="shared" si="19"/>
      </c>
      <c r="AY23" s="275">
        <f t="shared" si="20"/>
      </c>
      <c r="AZ23" s="275">
        <f t="shared" si="21"/>
      </c>
      <c r="BA23" s="275">
        <f t="shared" si="22"/>
      </c>
      <c r="BB23" s="275">
        <f t="shared" si="23"/>
      </c>
      <c r="BC23" s="168"/>
      <c r="BD23" s="168"/>
    </row>
    <row r="24" spans="1:54" s="75" customFormat="1" ht="15">
      <c r="A24" s="121" t="s">
        <v>560</v>
      </c>
      <c r="B24" s="116" t="s">
        <v>561</v>
      </c>
      <c r="C24" s="184" t="s">
        <v>40</v>
      </c>
      <c r="D24" s="354">
        <v>92</v>
      </c>
      <c r="E24" s="203">
        <f>IF(ISBLANK(D24),"",VLOOKUP(D24,BF_60_m,2))</f>
        <v>18</v>
      </c>
      <c r="F24" s="259"/>
      <c r="G24" s="244">
        <f>IF(ISBLANK(F24),"",VLOOKUP(F24,BF_120_m,2))</f>
      </c>
      <c r="H24" s="260"/>
      <c r="I24" s="244">
        <f>IF(ISBLANK(H24),"",VLOOKUP(H24,BF_180_m_H.,2))</f>
      </c>
      <c r="J24" s="262"/>
      <c r="K24" s="244">
        <f>IF(ISBLANK(J24),"",VLOOKUP(J24,BF_1000_m,2))</f>
      </c>
      <c r="L24" s="262">
        <v>6160</v>
      </c>
      <c r="M24" s="244">
        <f t="shared" si="0"/>
        <v>18</v>
      </c>
      <c r="N24" s="263"/>
      <c r="O24" s="244">
        <f>IF(ISBLANK(N24),"",VLOOKUP(N24,BF_LONGUEUR,2))</f>
      </c>
      <c r="P24" s="263"/>
      <c r="Q24" s="203">
        <f>IF(ISBLANK(P24),"",VLOOKUP(P24,BF_T.S.,2))</f>
      </c>
      <c r="R24" s="263"/>
      <c r="S24" s="244">
        <f>IF(ISBLANK(R24),"",VLOOKUP(R24,BF_HAUTEUR,2))</f>
      </c>
      <c r="T24" s="263"/>
      <c r="U24" s="244">
        <f>IF(ISBLANK(T24),"",VLOOKUP(T24,BF_PERCHE,2))</f>
      </c>
      <c r="V24" s="263">
        <v>500</v>
      </c>
      <c r="W24" s="244">
        <f>IF(ISBLANK(V24),"",VLOOKUP(V24,BF_POIDS,2))</f>
        <v>4</v>
      </c>
      <c r="X24" s="264"/>
      <c r="Y24" s="244">
        <f>IF(ISBLANK(X24),"",VLOOKUP(X24,BF_DISQUE,2))</f>
      </c>
      <c r="Z24" s="264"/>
      <c r="AA24" s="244">
        <f>IF(ISBLANK(Z24),"",VLOOKUP(Z24,BF_JAVELOT,2))</f>
      </c>
      <c r="AB24" s="264"/>
      <c r="AC24" s="244">
        <f>IF(ISBLANK(AB24),"",VLOOKUP(AB24,BF_MARTEAU,2))</f>
      </c>
      <c r="AD24" s="265">
        <f t="shared" si="1"/>
        <v>3</v>
      </c>
      <c r="AE24" s="244">
        <f t="shared" si="2"/>
        <v>40</v>
      </c>
      <c r="AF24" s="266">
        <v>20</v>
      </c>
      <c r="AG24" s="129"/>
      <c r="AH24" s="275">
        <f t="shared" si="3"/>
      </c>
      <c r="AI24" s="275">
        <f t="shared" si="4"/>
        <v>40</v>
      </c>
      <c r="AJ24" s="275">
        <f t="shared" si="5"/>
      </c>
      <c r="AK24" s="275">
        <f t="shared" si="6"/>
      </c>
      <c r="AL24" s="275">
        <f t="shared" si="7"/>
      </c>
      <c r="AM24" s="275">
        <f t="shared" si="8"/>
      </c>
      <c r="AN24" s="275">
        <f t="shared" si="9"/>
      </c>
      <c r="AO24" s="275">
        <f t="shared" si="10"/>
      </c>
      <c r="AP24" s="275">
        <f t="shared" si="11"/>
      </c>
      <c r="AQ24" s="275">
        <f t="shared" si="12"/>
      </c>
      <c r="AR24" s="275">
        <f t="shared" si="13"/>
      </c>
      <c r="AS24" s="275">
        <f t="shared" si="14"/>
      </c>
      <c r="AT24" s="275">
        <f t="shared" si="15"/>
      </c>
      <c r="AU24" s="275">
        <f t="shared" si="16"/>
      </c>
      <c r="AV24" s="275">
        <f t="shared" si="17"/>
      </c>
      <c r="AW24" s="275">
        <f t="shared" si="18"/>
      </c>
      <c r="AX24" s="275">
        <f t="shared" si="19"/>
      </c>
      <c r="AY24" s="275">
        <f t="shared" si="20"/>
      </c>
      <c r="AZ24" s="275">
        <f t="shared" si="21"/>
      </c>
      <c r="BA24" s="275">
        <f t="shared" si="22"/>
      </c>
      <c r="BB24" s="275">
        <f t="shared" si="23"/>
      </c>
    </row>
    <row r="25" spans="1:56" s="75" customFormat="1" ht="15">
      <c r="A25" s="130" t="s">
        <v>180</v>
      </c>
      <c r="B25" s="115" t="s">
        <v>219</v>
      </c>
      <c r="C25" s="184" t="s">
        <v>42</v>
      </c>
      <c r="D25" s="354">
        <v>100</v>
      </c>
      <c r="E25" s="203">
        <f>IF(ISBLANK(D25),"",VLOOKUP(D25,BF_60_m,2))</f>
        <v>15</v>
      </c>
      <c r="F25" s="259"/>
      <c r="G25" s="244">
        <f>IF(ISBLANK(F25),"",VLOOKUP(F25,BF_120_m,2))</f>
      </c>
      <c r="H25" s="260"/>
      <c r="I25" s="244">
        <f>IF(ISBLANK(H25),"",VLOOKUP(H25,BF_180_m_H.,2))</f>
      </c>
      <c r="J25" s="262"/>
      <c r="K25" s="244">
        <f>IF(ISBLANK(J25),"",VLOOKUP(J25,BF_1000_m,2))</f>
      </c>
      <c r="L25" s="262">
        <v>6360</v>
      </c>
      <c r="M25" s="244">
        <f t="shared" si="0"/>
        <v>16</v>
      </c>
      <c r="N25" s="263"/>
      <c r="O25" s="244">
        <f>IF(ISBLANK(N25),"",VLOOKUP(N25,BF_LONGUEUR,2))</f>
      </c>
      <c r="P25" s="263">
        <v>710</v>
      </c>
      <c r="Q25" s="203">
        <f>IF(ISBLANK(P25),"",VLOOKUP(P25,BF_T.S.,2))</f>
        <v>9</v>
      </c>
      <c r="R25" s="263"/>
      <c r="S25" s="244">
        <f>IF(ISBLANK(R25),"",VLOOKUP(R25,BF_HAUTEUR,2))</f>
      </c>
      <c r="T25" s="263"/>
      <c r="U25" s="244">
        <f>IF(ISBLANK(T25),"",VLOOKUP(T25,BF_PERCHE,2))</f>
      </c>
      <c r="V25" s="263"/>
      <c r="W25" s="244">
        <f>IF(ISBLANK(V25),"",VLOOKUP(V25,BF_POIDS,2))</f>
      </c>
      <c r="X25" s="264"/>
      <c r="Y25" s="244">
        <f>IF(ISBLANK(X25),"",VLOOKUP(X25,BF_DISQUE,2))</f>
      </c>
      <c r="Z25" s="264"/>
      <c r="AA25" s="244">
        <f>IF(ISBLANK(Z25),"",VLOOKUP(Z25,BF_JAVELOT,2))</f>
      </c>
      <c r="AB25" s="264"/>
      <c r="AC25" s="244">
        <f>IF(ISBLANK(AB25),"",VLOOKUP(AB25,BF_MARTEAU,2))</f>
      </c>
      <c r="AD25" s="265">
        <f t="shared" si="1"/>
        <v>3</v>
      </c>
      <c r="AE25" s="244">
        <f t="shared" si="2"/>
        <v>40</v>
      </c>
      <c r="AF25" s="266">
        <v>21</v>
      </c>
      <c r="AG25" s="129"/>
      <c r="AH25" s="275">
        <f t="shared" si="3"/>
      </c>
      <c r="AI25" s="275">
        <f t="shared" si="4"/>
      </c>
      <c r="AJ25" s="275">
        <f t="shared" si="5"/>
      </c>
      <c r="AK25" s="275">
        <f t="shared" si="6"/>
      </c>
      <c r="AL25" s="275">
        <f t="shared" si="7"/>
      </c>
      <c r="AM25" s="275">
        <f t="shared" si="8"/>
      </c>
      <c r="AN25" s="275">
        <f t="shared" si="9"/>
      </c>
      <c r="AO25" s="275">
        <f t="shared" si="10"/>
      </c>
      <c r="AP25" s="275">
        <f t="shared" si="11"/>
      </c>
      <c r="AQ25" s="275">
        <f t="shared" si="12"/>
      </c>
      <c r="AR25" s="275">
        <f t="shared" si="13"/>
      </c>
      <c r="AS25" s="275">
        <f t="shared" si="14"/>
      </c>
      <c r="AT25" s="275">
        <f t="shared" si="15"/>
      </c>
      <c r="AU25" s="275">
        <f t="shared" si="16"/>
      </c>
      <c r="AV25" s="275">
        <f t="shared" si="17"/>
      </c>
      <c r="AW25" s="275">
        <f t="shared" si="18"/>
      </c>
      <c r="AX25" s="275">
        <f t="shared" si="19"/>
        <v>40</v>
      </c>
      <c r="AY25" s="275">
        <f t="shared" si="20"/>
      </c>
      <c r="AZ25" s="275">
        <f t="shared" si="21"/>
      </c>
      <c r="BA25" s="275">
        <f t="shared" si="22"/>
      </c>
      <c r="BB25" s="275">
        <f t="shared" si="23"/>
      </c>
      <c r="BC25" s="168"/>
      <c r="BD25" s="168"/>
    </row>
    <row r="26" spans="1:56" s="75" customFormat="1" ht="15">
      <c r="A26" s="118" t="s">
        <v>234</v>
      </c>
      <c r="B26" s="117" t="s">
        <v>235</v>
      </c>
      <c r="C26" s="177" t="s">
        <v>59</v>
      </c>
      <c r="D26" s="354">
        <v>93</v>
      </c>
      <c r="E26" s="203">
        <f>IF(ISBLANK(D26),"",VLOOKUP(D26,BF_60_m,2))</f>
        <v>18</v>
      </c>
      <c r="F26" s="259"/>
      <c r="G26" s="244">
        <f>IF(ISBLANK(F26),"",VLOOKUP(F26,BF_120_m,2))</f>
      </c>
      <c r="H26" s="260"/>
      <c r="I26" s="244">
        <f>IF(ISBLANK(H26),"",VLOOKUP(H26,BF_180_m_H.,2))</f>
      </c>
      <c r="J26" s="262"/>
      <c r="K26" s="244">
        <f>IF(ISBLANK(J26),"",VLOOKUP(J26,BF_1000_m,2))</f>
      </c>
      <c r="L26" s="262">
        <v>6370</v>
      </c>
      <c r="M26" s="244">
        <f t="shared" si="0"/>
        <v>16</v>
      </c>
      <c r="N26" s="263"/>
      <c r="O26" s="244">
        <f>IF(ISBLANK(N26),"",VLOOKUP(N26,BF_LONGUEUR,2))</f>
      </c>
      <c r="P26" s="263"/>
      <c r="Q26" s="203">
        <f>IF(ISBLANK(P26),"",VLOOKUP(P26,BF_T.S.,2))</f>
      </c>
      <c r="R26" s="263"/>
      <c r="S26" s="244">
        <f>IF(ISBLANK(R26),"",VLOOKUP(R26,BF_HAUTEUR,2))</f>
      </c>
      <c r="T26" s="263"/>
      <c r="U26" s="244">
        <f>IF(ISBLANK(T26),"",VLOOKUP(T26,BF_PERCHE,2))</f>
      </c>
      <c r="V26" s="263">
        <v>537</v>
      </c>
      <c r="W26" s="244">
        <f>IF(ISBLANK(V26),"",VLOOKUP(V26,BF_POIDS,2))</f>
        <v>5</v>
      </c>
      <c r="X26" s="264"/>
      <c r="Y26" s="244">
        <f>IF(ISBLANK(X26),"",VLOOKUP(X26,BF_DISQUE,2))</f>
      </c>
      <c r="Z26" s="264"/>
      <c r="AA26" s="244">
        <f>IF(ISBLANK(Z26),"",VLOOKUP(Z26,BF_JAVELOT,2))</f>
      </c>
      <c r="AB26" s="264"/>
      <c r="AC26" s="244">
        <f>IF(ISBLANK(AB26),"",VLOOKUP(AB26,BF_MARTEAU,2))</f>
      </c>
      <c r="AD26" s="265">
        <f t="shared" si="1"/>
        <v>3</v>
      </c>
      <c r="AE26" s="244">
        <f t="shared" si="2"/>
        <v>39</v>
      </c>
      <c r="AF26" s="266">
        <v>22</v>
      </c>
      <c r="AG26" s="129"/>
      <c r="AH26" s="275">
        <f t="shared" si="3"/>
        <v>39</v>
      </c>
      <c r="AI26" s="275">
        <f t="shared" si="4"/>
      </c>
      <c r="AJ26" s="275">
        <f t="shared" si="5"/>
      </c>
      <c r="AK26" s="275">
        <f t="shared" si="6"/>
      </c>
      <c r="AL26" s="275">
        <f t="shared" si="7"/>
      </c>
      <c r="AM26" s="275">
        <f t="shared" si="8"/>
      </c>
      <c r="AN26" s="275">
        <f t="shared" si="9"/>
      </c>
      <c r="AO26" s="275">
        <f t="shared" si="10"/>
      </c>
      <c r="AP26" s="275">
        <f t="shared" si="11"/>
      </c>
      <c r="AQ26" s="275">
        <f t="shared" si="12"/>
      </c>
      <c r="AR26" s="275">
        <f t="shared" si="13"/>
      </c>
      <c r="AS26" s="275">
        <f t="shared" si="14"/>
      </c>
      <c r="AT26" s="275">
        <f t="shared" si="15"/>
      </c>
      <c r="AU26" s="275">
        <f t="shared" si="16"/>
      </c>
      <c r="AV26" s="275">
        <f t="shared" si="17"/>
      </c>
      <c r="AW26" s="275">
        <f t="shared" si="18"/>
      </c>
      <c r="AX26" s="275">
        <f t="shared" si="19"/>
      </c>
      <c r="AY26" s="275">
        <f t="shared" si="20"/>
      </c>
      <c r="AZ26" s="275">
        <f t="shared" si="21"/>
      </c>
      <c r="BA26" s="275">
        <f t="shared" si="22"/>
      </c>
      <c r="BB26" s="275">
        <f t="shared" si="23"/>
      </c>
      <c r="BC26" s="168"/>
      <c r="BD26" s="168"/>
    </row>
    <row r="27" spans="1:56" s="75" customFormat="1" ht="15">
      <c r="A27" s="130" t="s">
        <v>552</v>
      </c>
      <c r="B27" s="115" t="s">
        <v>553</v>
      </c>
      <c r="C27" s="184" t="s">
        <v>58</v>
      </c>
      <c r="D27" s="354">
        <v>98</v>
      </c>
      <c r="E27" s="203">
        <f>IF(ISBLANK(D27),"",VLOOKUP(D27,BF_60_m,2))</f>
        <v>16</v>
      </c>
      <c r="F27" s="259"/>
      <c r="G27" s="244">
        <f>IF(ISBLANK(F27),"",VLOOKUP(F27,BF_120_m,2))</f>
      </c>
      <c r="H27" s="260"/>
      <c r="I27" s="244">
        <f>IF(ISBLANK(H27),"",VLOOKUP(H27,BF_180_m_H.,2))</f>
      </c>
      <c r="J27" s="262"/>
      <c r="K27" s="244">
        <f>IF(ISBLANK(J27),"",VLOOKUP(J27,BF_1000_m,2))</f>
      </c>
      <c r="L27" s="262"/>
      <c r="M27" s="244">
        <f t="shared" si="0"/>
      </c>
      <c r="N27" s="263"/>
      <c r="O27" s="244">
        <f>IF(ISBLANK(N27),"",VLOOKUP(N27,BF_LONGUEUR,2))</f>
      </c>
      <c r="P27" s="263"/>
      <c r="Q27" s="203">
        <f>IF(ISBLANK(P27),"",VLOOKUP(P27,BF_T.S.,2))</f>
      </c>
      <c r="R27" s="263">
        <v>120</v>
      </c>
      <c r="S27" s="244">
        <f>IF(ISBLANK(R27),"",VLOOKUP(R27,BF_HAUTEUR,2))</f>
        <v>17</v>
      </c>
      <c r="T27" s="263"/>
      <c r="U27" s="244">
        <f>IF(ISBLANK(T27),"",VLOOKUP(T27,BF_PERCHE,2))</f>
      </c>
      <c r="V27" s="263">
        <v>580</v>
      </c>
      <c r="W27" s="244">
        <f>IF(ISBLANK(V27),"",VLOOKUP(V27,BF_POIDS,2))</f>
        <v>6</v>
      </c>
      <c r="X27" s="264"/>
      <c r="Y27" s="244">
        <f>IF(ISBLANK(X27),"",VLOOKUP(X27,BF_DISQUE,2))</f>
      </c>
      <c r="Z27" s="264"/>
      <c r="AA27" s="244">
        <f>IF(ISBLANK(Z27),"",VLOOKUP(Z27,BF_JAVELOT,2))</f>
      </c>
      <c r="AB27" s="264"/>
      <c r="AC27" s="244">
        <f>IF(ISBLANK(AB27),"",VLOOKUP(AB27,BF_MARTEAU,2))</f>
      </c>
      <c r="AD27" s="265">
        <f t="shared" si="1"/>
        <v>3</v>
      </c>
      <c r="AE27" s="244">
        <f t="shared" si="2"/>
        <v>39</v>
      </c>
      <c r="AF27" s="266">
        <v>23</v>
      </c>
      <c r="AG27" s="129"/>
      <c r="AH27" s="275">
        <f t="shared" si="3"/>
      </c>
      <c r="AI27" s="275">
        <f t="shared" si="4"/>
      </c>
      <c r="AJ27" s="275">
        <f t="shared" si="5"/>
      </c>
      <c r="AK27" s="275">
        <f t="shared" si="6"/>
      </c>
      <c r="AL27" s="275">
        <f t="shared" si="7"/>
      </c>
      <c r="AM27" s="275">
        <f t="shared" si="8"/>
      </c>
      <c r="AN27" s="275">
        <f t="shared" si="9"/>
      </c>
      <c r="AO27" s="275">
        <f t="shared" si="10"/>
      </c>
      <c r="AP27" s="275">
        <f t="shared" si="11"/>
      </c>
      <c r="AQ27" s="275">
        <f t="shared" si="12"/>
      </c>
      <c r="AR27" s="275">
        <f t="shared" si="13"/>
      </c>
      <c r="AS27" s="275">
        <f t="shared" si="14"/>
        <v>39</v>
      </c>
      <c r="AT27" s="275">
        <f t="shared" si="15"/>
      </c>
      <c r="AU27" s="275">
        <f t="shared" si="16"/>
      </c>
      <c r="AV27" s="275">
        <f t="shared" si="17"/>
      </c>
      <c r="AW27" s="275">
        <f t="shared" si="18"/>
      </c>
      <c r="AX27" s="275">
        <f t="shared" si="19"/>
      </c>
      <c r="AY27" s="275">
        <f t="shared" si="20"/>
      </c>
      <c r="AZ27" s="275">
        <f t="shared" si="21"/>
      </c>
      <c r="BA27" s="275">
        <f t="shared" si="22"/>
      </c>
      <c r="BB27" s="275">
        <f t="shared" si="23"/>
      </c>
      <c r="BC27" s="168"/>
      <c r="BD27" s="168"/>
    </row>
    <row r="28" spans="1:56" s="75" customFormat="1" ht="15">
      <c r="A28" s="170" t="s">
        <v>247</v>
      </c>
      <c r="B28" s="167" t="s">
        <v>248</v>
      </c>
      <c r="C28" s="178" t="s">
        <v>44</v>
      </c>
      <c r="D28" s="354">
        <v>97</v>
      </c>
      <c r="E28" s="203">
        <f>IF(ISBLANK(D28),"",VLOOKUP(D28,BF_60_m,2))</f>
        <v>16</v>
      </c>
      <c r="F28" s="259"/>
      <c r="G28" s="244">
        <f>IF(ISBLANK(F28),"",VLOOKUP(F28,BF_120_m,2))</f>
      </c>
      <c r="H28" s="260"/>
      <c r="I28" s="244">
        <f>IF(ISBLANK(H28),"",VLOOKUP(H28,BF_180_m_H.,2))</f>
      </c>
      <c r="J28" s="262"/>
      <c r="K28" s="244">
        <f>IF(ISBLANK(J28),"",VLOOKUP(J28,BF_1000_m,2))</f>
      </c>
      <c r="L28" s="262">
        <v>6050</v>
      </c>
      <c r="M28" s="244">
        <f t="shared" si="0"/>
        <v>19</v>
      </c>
      <c r="N28" s="263"/>
      <c r="O28" s="244">
        <f>IF(ISBLANK(N28),"",VLOOKUP(N28,BF_LONGUEUR,2))</f>
      </c>
      <c r="P28" s="263"/>
      <c r="Q28" s="203">
        <f>IF(ISBLANK(P28),"",VLOOKUP(P28,BF_T.S.,2))</f>
      </c>
      <c r="R28" s="263"/>
      <c r="S28" s="244">
        <f>IF(ISBLANK(R28),"",VLOOKUP(R28,BF_HAUTEUR,2))</f>
      </c>
      <c r="T28" s="263"/>
      <c r="U28" s="244">
        <f>IF(ISBLANK(T28),"",VLOOKUP(T28,BF_PERCHE,2))</f>
      </c>
      <c r="V28" s="263">
        <v>495</v>
      </c>
      <c r="W28" s="244">
        <f>IF(ISBLANK(V28),"",VLOOKUP(V28,BF_POIDS,2))</f>
        <v>4</v>
      </c>
      <c r="X28" s="264"/>
      <c r="Y28" s="244">
        <f>IF(ISBLANK(X28),"",VLOOKUP(X28,BF_DISQUE,2))</f>
      </c>
      <c r="Z28" s="264"/>
      <c r="AA28" s="244">
        <f>IF(ISBLANK(Z28),"",VLOOKUP(Z28,BF_JAVELOT,2))</f>
      </c>
      <c r="AB28" s="264"/>
      <c r="AC28" s="244">
        <f>IF(ISBLANK(AB28),"",VLOOKUP(AB28,BF_MARTEAU,2))</f>
      </c>
      <c r="AD28" s="265">
        <f t="shared" si="1"/>
        <v>3</v>
      </c>
      <c r="AE28" s="244">
        <f t="shared" si="2"/>
        <v>39</v>
      </c>
      <c r="AF28" s="266">
        <v>24</v>
      </c>
      <c r="AG28" s="129"/>
      <c r="AH28" s="275">
        <f t="shared" si="3"/>
      </c>
      <c r="AI28" s="275">
        <f t="shared" si="4"/>
      </c>
      <c r="AJ28" s="275">
        <f t="shared" si="5"/>
      </c>
      <c r="AK28" s="275">
        <f t="shared" si="6"/>
      </c>
      <c r="AL28" s="275">
        <f t="shared" si="7"/>
      </c>
      <c r="AM28" s="275">
        <f t="shared" si="8"/>
      </c>
      <c r="AN28" s="275">
        <f t="shared" si="9"/>
      </c>
      <c r="AO28" s="275">
        <f t="shared" si="10"/>
      </c>
      <c r="AP28" s="275">
        <f t="shared" si="11"/>
      </c>
      <c r="AQ28" s="275">
        <f t="shared" si="12"/>
      </c>
      <c r="AR28" s="275">
        <f t="shared" si="13"/>
      </c>
      <c r="AS28" s="275">
        <f t="shared" si="14"/>
      </c>
      <c r="AT28" s="275">
        <f t="shared" si="15"/>
      </c>
      <c r="AU28" s="275">
        <f t="shared" si="16"/>
      </c>
      <c r="AV28" s="275">
        <f t="shared" si="17"/>
        <v>39</v>
      </c>
      <c r="AW28" s="275">
        <f t="shared" si="18"/>
      </c>
      <c r="AX28" s="275">
        <f t="shared" si="19"/>
      </c>
      <c r="AY28" s="275">
        <f t="shared" si="20"/>
      </c>
      <c r="AZ28" s="275">
        <f t="shared" si="21"/>
      </c>
      <c r="BA28" s="275">
        <f t="shared" si="22"/>
      </c>
      <c r="BB28" s="275">
        <f t="shared" si="23"/>
      </c>
      <c r="BC28" s="168"/>
      <c r="BD28" s="168"/>
    </row>
    <row r="29" spans="1:56" s="75" customFormat="1" ht="15">
      <c r="A29" s="170" t="s">
        <v>536</v>
      </c>
      <c r="B29" s="167" t="s">
        <v>537</v>
      </c>
      <c r="C29" s="178" t="s">
        <v>44</v>
      </c>
      <c r="D29" s="354">
        <v>95</v>
      </c>
      <c r="E29" s="203">
        <f>IF(ISBLANK(D29),"",VLOOKUP(D29,BF_60_m,2))</f>
        <v>17</v>
      </c>
      <c r="F29" s="259"/>
      <c r="G29" s="244">
        <f>IF(ISBLANK(F29),"",VLOOKUP(F29,BF_120_m,2))</f>
      </c>
      <c r="H29" s="260"/>
      <c r="I29" s="244">
        <f>IF(ISBLANK(H29),"",VLOOKUP(H29,BF_180_m_H.,2))</f>
      </c>
      <c r="J29" s="262"/>
      <c r="K29" s="244">
        <f>IF(ISBLANK(J29),"",VLOOKUP(J29,BF_1000_m,2))</f>
      </c>
      <c r="L29" s="262">
        <v>6330</v>
      </c>
      <c r="M29" s="244">
        <f t="shared" si="0"/>
        <v>16</v>
      </c>
      <c r="N29" s="263"/>
      <c r="O29" s="244">
        <f>IF(ISBLANK(N29),"",VLOOKUP(N29,BF_LONGUEUR,2))</f>
      </c>
      <c r="P29" s="263"/>
      <c r="Q29" s="203">
        <f>IF(ISBLANK(P29),"",VLOOKUP(P29,BF_T.S.,2))</f>
      </c>
      <c r="R29" s="263"/>
      <c r="S29" s="244">
        <f>IF(ISBLANK(R29),"",VLOOKUP(R29,BF_HAUTEUR,2))</f>
      </c>
      <c r="T29" s="263"/>
      <c r="U29" s="244">
        <f>IF(ISBLANK(T29),"",VLOOKUP(T29,BF_PERCHE,2))</f>
      </c>
      <c r="V29" s="263">
        <v>588</v>
      </c>
      <c r="W29" s="244">
        <f>IF(ISBLANK(V29),"",VLOOKUP(V29,BF_POIDS,2))</f>
        <v>6</v>
      </c>
      <c r="X29" s="264"/>
      <c r="Y29" s="244">
        <f>IF(ISBLANK(X29),"",VLOOKUP(X29,BF_DISQUE,2))</f>
      </c>
      <c r="Z29" s="264"/>
      <c r="AA29" s="244">
        <f>IF(ISBLANK(Z29),"",VLOOKUP(Z29,BF_JAVELOT,2))</f>
      </c>
      <c r="AB29" s="264"/>
      <c r="AC29" s="244">
        <f>IF(ISBLANK(AB29),"",VLOOKUP(AB29,BF_MARTEAU,2))</f>
      </c>
      <c r="AD29" s="265">
        <f t="shared" si="1"/>
        <v>3</v>
      </c>
      <c r="AE29" s="244">
        <f t="shared" si="2"/>
        <v>39</v>
      </c>
      <c r="AF29" s="266">
        <v>25</v>
      </c>
      <c r="AG29" s="129"/>
      <c r="AH29" s="275">
        <f t="shared" si="3"/>
      </c>
      <c r="AI29" s="275">
        <f t="shared" si="4"/>
      </c>
      <c r="AJ29" s="275">
        <f t="shared" si="5"/>
      </c>
      <c r="AK29" s="275">
        <f t="shared" si="6"/>
      </c>
      <c r="AL29" s="275">
        <f t="shared" si="7"/>
      </c>
      <c r="AM29" s="275">
        <f t="shared" si="8"/>
      </c>
      <c r="AN29" s="275">
        <f t="shared" si="9"/>
      </c>
      <c r="AO29" s="275">
        <f t="shared" si="10"/>
      </c>
      <c r="AP29" s="275">
        <f t="shared" si="11"/>
      </c>
      <c r="AQ29" s="275">
        <f t="shared" si="12"/>
      </c>
      <c r="AR29" s="275">
        <f t="shared" si="13"/>
      </c>
      <c r="AS29" s="275">
        <f t="shared" si="14"/>
      </c>
      <c r="AT29" s="275">
        <f t="shared" si="15"/>
      </c>
      <c r="AU29" s="275">
        <f t="shared" si="16"/>
      </c>
      <c r="AV29" s="275">
        <f t="shared" si="17"/>
        <v>39</v>
      </c>
      <c r="AW29" s="275">
        <f t="shared" si="18"/>
      </c>
      <c r="AX29" s="275">
        <f t="shared" si="19"/>
      </c>
      <c r="AY29" s="275">
        <f t="shared" si="20"/>
      </c>
      <c r="AZ29" s="275">
        <f t="shared" si="21"/>
      </c>
      <c r="BA29" s="275">
        <f t="shared" si="22"/>
      </c>
      <c r="BB29" s="275">
        <f t="shared" si="23"/>
      </c>
      <c r="BC29" s="168"/>
      <c r="BD29" s="168"/>
    </row>
    <row r="30" spans="1:54" s="75" customFormat="1" ht="15">
      <c r="A30" s="170" t="s">
        <v>244</v>
      </c>
      <c r="B30" s="167" t="s">
        <v>245</v>
      </c>
      <c r="C30" s="178" t="s">
        <v>44</v>
      </c>
      <c r="D30" s="354">
        <v>109</v>
      </c>
      <c r="E30" s="203">
        <f>IF(ISBLANK(D30),"",VLOOKUP(D30,BF_60_m,2))</f>
        <v>13</v>
      </c>
      <c r="F30" s="259"/>
      <c r="G30" s="244">
        <f>IF(ISBLANK(F30),"",VLOOKUP(F30,BF_120_m,2))</f>
      </c>
      <c r="H30" s="260"/>
      <c r="I30" s="244">
        <f>IF(ISBLANK(H30),"",VLOOKUP(H30,BF_180_m_H.,2))</f>
      </c>
      <c r="J30" s="262"/>
      <c r="K30" s="244">
        <f>IF(ISBLANK(J30),"",VLOOKUP(J30,BF_1000_m,2))</f>
      </c>
      <c r="L30" s="262">
        <v>7030</v>
      </c>
      <c r="M30" s="244">
        <f t="shared" si="0"/>
        <v>13</v>
      </c>
      <c r="N30" s="263"/>
      <c r="O30" s="244">
        <f>IF(ISBLANK(N30),"",VLOOKUP(N30,BF_LONGUEUR,2))</f>
      </c>
      <c r="P30" s="263"/>
      <c r="Q30" s="203">
        <f>IF(ISBLANK(P30),"",VLOOKUP(P30,BF_T.S.,2))</f>
      </c>
      <c r="R30" s="263"/>
      <c r="S30" s="244">
        <f>IF(ISBLANK(R30),"",VLOOKUP(R30,BF_HAUTEUR,2))</f>
      </c>
      <c r="T30" s="263"/>
      <c r="U30" s="244">
        <f>IF(ISBLANK(T30),"",VLOOKUP(T30,BF_PERCHE,2))</f>
      </c>
      <c r="V30" s="263">
        <v>750</v>
      </c>
      <c r="W30" s="244">
        <f>IF(ISBLANK(V30),"",VLOOKUP(V30,BF_POIDS,2))</f>
        <v>13</v>
      </c>
      <c r="X30" s="264"/>
      <c r="Y30" s="244">
        <f>IF(ISBLANK(X30),"",VLOOKUP(X30,BF_DISQUE,2))</f>
      </c>
      <c r="Z30" s="264"/>
      <c r="AA30" s="244">
        <f>IF(ISBLANK(Z30),"",VLOOKUP(Z30,BF_JAVELOT,2))</f>
      </c>
      <c r="AB30" s="264"/>
      <c r="AC30" s="244">
        <f>IF(ISBLANK(AB30),"",VLOOKUP(AB30,BF_MARTEAU,2))</f>
      </c>
      <c r="AD30" s="265">
        <f t="shared" si="1"/>
        <v>3</v>
      </c>
      <c r="AE30" s="244">
        <f t="shared" si="2"/>
        <v>39</v>
      </c>
      <c r="AF30" s="266">
        <v>26</v>
      </c>
      <c r="AG30" s="129"/>
      <c r="AH30" s="275">
        <f t="shared" si="3"/>
      </c>
      <c r="AI30" s="275">
        <f t="shared" si="4"/>
      </c>
      <c r="AJ30" s="275">
        <f t="shared" si="5"/>
      </c>
      <c r="AK30" s="275">
        <f t="shared" si="6"/>
      </c>
      <c r="AL30" s="275">
        <f t="shared" si="7"/>
      </c>
      <c r="AM30" s="275">
        <f t="shared" si="8"/>
      </c>
      <c r="AN30" s="275">
        <f t="shared" si="9"/>
      </c>
      <c r="AO30" s="275">
        <f t="shared" si="10"/>
      </c>
      <c r="AP30" s="275">
        <f t="shared" si="11"/>
      </c>
      <c r="AQ30" s="275">
        <f t="shared" si="12"/>
      </c>
      <c r="AR30" s="275">
        <f t="shared" si="13"/>
      </c>
      <c r="AS30" s="275">
        <f t="shared" si="14"/>
      </c>
      <c r="AT30" s="275">
        <f t="shared" si="15"/>
      </c>
      <c r="AU30" s="275">
        <f t="shared" si="16"/>
      </c>
      <c r="AV30" s="275">
        <f t="shared" si="17"/>
        <v>39</v>
      </c>
      <c r="AW30" s="275">
        <f t="shared" si="18"/>
      </c>
      <c r="AX30" s="275">
        <f t="shared" si="19"/>
      </c>
      <c r="AY30" s="275">
        <f t="shared" si="20"/>
      </c>
      <c r="AZ30" s="275">
        <f t="shared" si="21"/>
      </c>
      <c r="BA30" s="275">
        <f t="shared" si="22"/>
      </c>
      <c r="BB30" s="275">
        <f t="shared" si="23"/>
      </c>
    </row>
    <row r="31" spans="1:56" s="75" customFormat="1" ht="15">
      <c r="A31" s="170" t="s">
        <v>476</v>
      </c>
      <c r="B31" s="167" t="s">
        <v>246</v>
      </c>
      <c r="C31" s="178" t="s">
        <v>44</v>
      </c>
      <c r="D31" s="354">
        <v>93</v>
      </c>
      <c r="E31" s="203">
        <f>IF(ISBLANK(D31),"",VLOOKUP(D31,BF_60_m,2))</f>
        <v>18</v>
      </c>
      <c r="F31" s="259"/>
      <c r="G31" s="244">
        <f>IF(ISBLANK(F31),"",VLOOKUP(F31,BF_120_m,2))</f>
      </c>
      <c r="H31" s="260"/>
      <c r="I31" s="244">
        <f>IF(ISBLANK(H31),"",VLOOKUP(H31,BF_180_m_H.,2))</f>
      </c>
      <c r="J31" s="262"/>
      <c r="K31" s="244">
        <f>IF(ISBLANK(J31),"",VLOOKUP(J31,BF_1000_m,2))</f>
      </c>
      <c r="L31" s="262">
        <v>6220</v>
      </c>
      <c r="M31" s="244">
        <f t="shared" si="0"/>
        <v>17</v>
      </c>
      <c r="N31" s="263"/>
      <c r="O31" s="244">
        <f>IF(ISBLANK(N31),"",VLOOKUP(N31,BF_LONGUEUR,2))</f>
      </c>
      <c r="P31" s="263"/>
      <c r="Q31" s="203">
        <f>IF(ISBLANK(P31),"",VLOOKUP(P31,BF_T.S.,2))</f>
      </c>
      <c r="R31" s="263"/>
      <c r="S31" s="244">
        <f>IF(ISBLANK(R31),"",VLOOKUP(R31,BF_HAUTEUR,2))</f>
      </c>
      <c r="T31" s="263"/>
      <c r="U31" s="244">
        <f>IF(ISBLANK(T31),"",VLOOKUP(T31,BF_PERCHE,2))</f>
      </c>
      <c r="V31" s="263">
        <v>509</v>
      </c>
      <c r="W31" s="244">
        <f>IF(ISBLANK(V31),"",VLOOKUP(V31,BF_POIDS,2))</f>
        <v>4</v>
      </c>
      <c r="X31" s="264"/>
      <c r="Y31" s="244">
        <f>IF(ISBLANK(X31),"",VLOOKUP(X31,BF_DISQUE,2))</f>
      </c>
      <c r="Z31" s="264"/>
      <c r="AA31" s="244">
        <f>IF(ISBLANK(Z31),"",VLOOKUP(Z31,BF_JAVELOT,2))</f>
      </c>
      <c r="AB31" s="264"/>
      <c r="AC31" s="244">
        <f>IF(ISBLANK(AB31),"",VLOOKUP(AB31,BF_MARTEAU,2))</f>
      </c>
      <c r="AD31" s="265">
        <f t="shared" si="1"/>
        <v>3</v>
      </c>
      <c r="AE31" s="244">
        <f t="shared" si="2"/>
        <v>39</v>
      </c>
      <c r="AF31" s="266">
        <v>27</v>
      </c>
      <c r="AG31" s="129"/>
      <c r="AH31" s="275">
        <f t="shared" si="3"/>
      </c>
      <c r="AI31" s="275">
        <f t="shared" si="4"/>
      </c>
      <c r="AJ31" s="275">
        <f t="shared" si="5"/>
      </c>
      <c r="AK31" s="275">
        <f t="shared" si="6"/>
      </c>
      <c r="AL31" s="275">
        <f t="shared" si="7"/>
      </c>
      <c r="AM31" s="275">
        <f t="shared" si="8"/>
      </c>
      <c r="AN31" s="275">
        <f t="shared" si="9"/>
      </c>
      <c r="AO31" s="275">
        <f t="shared" si="10"/>
      </c>
      <c r="AP31" s="275">
        <f t="shared" si="11"/>
      </c>
      <c r="AQ31" s="275">
        <f t="shared" si="12"/>
      </c>
      <c r="AR31" s="275">
        <f t="shared" si="13"/>
      </c>
      <c r="AS31" s="275">
        <f t="shared" si="14"/>
      </c>
      <c r="AT31" s="275">
        <f t="shared" si="15"/>
      </c>
      <c r="AU31" s="275">
        <f t="shared" si="16"/>
      </c>
      <c r="AV31" s="275">
        <f t="shared" si="17"/>
        <v>39</v>
      </c>
      <c r="AW31" s="275">
        <f t="shared" si="18"/>
      </c>
      <c r="AX31" s="275">
        <f t="shared" si="19"/>
      </c>
      <c r="AY31" s="275">
        <f t="shared" si="20"/>
      </c>
      <c r="AZ31" s="275">
        <f t="shared" si="21"/>
      </c>
      <c r="BA31" s="275">
        <f t="shared" si="22"/>
      </c>
      <c r="BB31" s="275">
        <f t="shared" si="23"/>
      </c>
      <c r="BC31" s="95"/>
      <c r="BD31" s="95"/>
    </row>
    <row r="32" spans="1:54" s="75" customFormat="1" ht="15">
      <c r="A32" s="170" t="s">
        <v>100</v>
      </c>
      <c r="B32" s="167" t="s">
        <v>261</v>
      </c>
      <c r="C32" s="184" t="s">
        <v>41</v>
      </c>
      <c r="D32" s="354">
        <v>92</v>
      </c>
      <c r="E32" s="203">
        <f>IF(ISBLANK(D32),"",VLOOKUP(D32,BF_60_m,2))</f>
        <v>18</v>
      </c>
      <c r="F32" s="259"/>
      <c r="G32" s="244">
        <f>IF(ISBLANK(F32),"",VLOOKUP(F32,BF_120_m,2))</f>
      </c>
      <c r="H32" s="260"/>
      <c r="I32" s="244">
        <f>IF(ISBLANK(H32),"",VLOOKUP(H32,BF_180_m_H.,2))</f>
      </c>
      <c r="J32" s="262"/>
      <c r="K32" s="244">
        <f>IF(ISBLANK(J32),"",VLOOKUP(J32,BF_1000_m,2))</f>
      </c>
      <c r="L32" s="262"/>
      <c r="M32" s="244">
        <f t="shared" si="0"/>
      </c>
      <c r="N32" s="263"/>
      <c r="O32" s="244">
        <f>IF(ISBLANK(N32),"",VLOOKUP(N32,BF_LONGUEUR,2))</f>
      </c>
      <c r="P32" s="263">
        <v>835</v>
      </c>
      <c r="Q32" s="203">
        <f>IF(ISBLANK(P32),"",VLOOKUP(P32,BF_T.S.,2))</f>
        <v>15</v>
      </c>
      <c r="R32" s="263"/>
      <c r="S32" s="244">
        <f>IF(ISBLANK(R32),"",VLOOKUP(R32,BF_HAUTEUR,2))</f>
      </c>
      <c r="T32" s="263"/>
      <c r="U32" s="244">
        <f>IF(ISBLANK(T32),"",VLOOKUP(T32,BF_PERCHE,2))</f>
      </c>
      <c r="V32" s="263">
        <v>553</v>
      </c>
      <c r="W32" s="244">
        <f>IF(ISBLANK(V32),"",VLOOKUP(V32,BF_POIDS,2))</f>
        <v>5</v>
      </c>
      <c r="X32" s="264"/>
      <c r="Y32" s="244">
        <f>IF(ISBLANK(X32),"",VLOOKUP(X32,BF_DISQUE,2))</f>
      </c>
      <c r="Z32" s="264"/>
      <c r="AA32" s="244">
        <f>IF(ISBLANK(Z32),"",VLOOKUP(Z32,BF_JAVELOT,2))</f>
      </c>
      <c r="AB32" s="264"/>
      <c r="AC32" s="244">
        <f>IF(ISBLANK(AB32),"",VLOOKUP(AB32,BF_MARTEAU,2))</f>
      </c>
      <c r="AD32" s="265">
        <f t="shared" si="1"/>
        <v>3</v>
      </c>
      <c r="AE32" s="244">
        <f t="shared" si="2"/>
        <v>38</v>
      </c>
      <c r="AF32" s="266">
        <v>28</v>
      </c>
      <c r="AG32" s="129"/>
      <c r="AH32" s="275">
        <f t="shared" si="3"/>
      </c>
      <c r="AI32" s="275">
        <f t="shared" si="4"/>
      </c>
      <c r="AJ32" s="275">
        <f t="shared" si="5"/>
      </c>
      <c r="AK32" s="275">
        <f t="shared" si="6"/>
      </c>
      <c r="AL32" s="275">
        <f t="shared" si="7"/>
      </c>
      <c r="AM32" s="275">
        <f t="shared" si="8"/>
      </c>
      <c r="AN32" s="275">
        <f t="shared" si="9"/>
      </c>
      <c r="AO32" s="275">
        <f t="shared" si="10"/>
      </c>
      <c r="AP32" s="275">
        <f t="shared" si="11"/>
      </c>
      <c r="AQ32" s="275">
        <f t="shared" si="12"/>
      </c>
      <c r="AR32" s="275">
        <f t="shared" si="13"/>
      </c>
      <c r="AS32" s="275">
        <f t="shared" si="14"/>
      </c>
      <c r="AT32" s="275">
        <f t="shared" si="15"/>
      </c>
      <c r="AU32" s="275">
        <f t="shared" si="16"/>
        <v>38</v>
      </c>
      <c r="AV32" s="275">
        <f t="shared" si="17"/>
      </c>
      <c r="AW32" s="275">
        <f t="shared" si="18"/>
      </c>
      <c r="AX32" s="275">
        <f t="shared" si="19"/>
      </c>
      <c r="AY32" s="275">
        <f t="shared" si="20"/>
      </c>
      <c r="AZ32" s="275">
        <f t="shared" si="21"/>
      </c>
      <c r="BA32" s="275">
        <f t="shared" si="22"/>
      </c>
      <c r="BB32" s="275">
        <f t="shared" si="23"/>
      </c>
    </row>
    <row r="33" spans="1:54" s="75" customFormat="1" ht="15">
      <c r="A33" s="121" t="s">
        <v>556</v>
      </c>
      <c r="B33" s="116" t="s">
        <v>557</v>
      </c>
      <c r="C33" s="184" t="s">
        <v>40</v>
      </c>
      <c r="D33" s="354">
        <v>91</v>
      </c>
      <c r="E33" s="203">
        <f>IF(ISBLANK(D33),"",VLOOKUP(D33,BF_60_m,2))</f>
        <v>19</v>
      </c>
      <c r="F33" s="259"/>
      <c r="G33" s="244">
        <f>IF(ISBLANK(F33),"",VLOOKUP(F33,BF_120_m,2))</f>
      </c>
      <c r="H33" s="260"/>
      <c r="I33" s="244">
        <f>IF(ISBLANK(H33),"",VLOOKUP(H33,BF_180_m_H.,2))</f>
      </c>
      <c r="J33" s="262"/>
      <c r="K33" s="244">
        <f>IF(ISBLANK(J33),"",VLOOKUP(J33,BF_1000_m,2))</f>
      </c>
      <c r="L33" s="262">
        <v>7070</v>
      </c>
      <c r="M33" s="244">
        <f t="shared" si="0"/>
        <v>13</v>
      </c>
      <c r="N33" s="263"/>
      <c r="O33" s="244">
        <f>IF(ISBLANK(N33),"",VLOOKUP(N33,BF_LONGUEUR,2))</f>
      </c>
      <c r="P33" s="263"/>
      <c r="Q33" s="203">
        <f>IF(ISBLANK(P33),"",VLOOKUP(P33,BF_T.S.,2))</f>
      </c>
      <c r="R33" s="263"/>
      <c r="S33" s="244">
        <f>IF(ISBLANK(R33),"",VLOOKUP(R33,BF_HAUTEUR,2))</f>
      </c>
      <c r="T33" s="263"/>
      <c r="U33" s="244">
        <f>IF(ISBLANK(T33),"",VLOOKUP(T33,BF_PERCHE,2))</f>
      </c>
      <c r="V33" s="263">
        <v>526</v>
      </c>
      <c r="W33" s="244">
        <f>IF(ISBLANK(V33),"",VLOOKUP(V33,BF_POIDS,2))</f>
        <v>5</v>
      </c>
      <c r="X33" s="264"/>
      <c r="Y33" s="244">
        <f>IF(ISBLANK(X33),"",VLOOKUP(X33,BF_DISQUE,2))</f>
      </c>
      <c r="Z33" s="264"/>
      <c r="AA33" s="244">
        <f>IF(ISBLANK(Z33),"",VLOOKUP(Z33,BF_JAVELOT,2))</f>
      </c>
      <c r="AB33" s="264"/>
      <c r="AC33" s="244">
        <f>IF(ISBLANK(AB33),"",VLOOKUP(AB33,BF_MARTEAU,2))</f>
      </c>
      <c r="AD33" s="265">
        <f t="shared" si="1"/>
        <v>3</v>
      </c>
      <c r="AE33" s="244">
        <f t="shared" si="2"/>
        <v>37</v>
      </c>
      <c r="AF33" s="266">
        <v>29</v>
      </c>
      <c r="AG33" s="129"/>
      <c r="AH33" s="275">
        <f t="shared" si="3"/>
      </c>
      <c r="AI33" s="275">
        <f t="shared" si="4"/>
        <v>37</v>
      </c>
      <c r="AJ33" s="275">
        <f t="shared" si="5"/>
      </c>
      <c r="AK33" s="275">
        <f t="shared" si="6"/>
      </c>
      <c r="AL33" s="275">
        <f t="shared" si="7"/>
      </c>
      <c r="AM33" s="275">
        <f t="shared" si="8"/>
      </c>
      <c r="AN33" s="275">
        <f t="shared" si="9"/>
      </c>
      <c r="AO33" s="275">
        <f t="shared" si="10"/>
      </c>
      <c r="AP33" s="275">
        <f t="shared" si="11"/>
      </c>
      <c r="AQ33" s="275">
        <f t="shared" si="12"/>
      </c>
      <c r="AR33" s="275">
        <f t="shared" si="13"/>
      </c>
      <c r="AS33" s="275">
        <f t="shared" si="14"/>
      </c>
      <c r="AT33" s="275">
        <f t="shared" si="15"/>
      </c>
      <c r="AU33" s="275">
        <f t="shared" si="16"/>
      </c>
      <c r="AV33" s="275">
        <f t="shared" si="17"/>
      </c>
      <c r="AW33" s="275">
        <f t="shared" si="18"/>
      </c>
      <c r="AX33" s="275">
        <f t="shared" si="19"/>
      </c>
      <c r="AY33" s="275">
        <f t="shared" si="20"/>
      </c>
      <c r="AZ33" s="275">
        <f t="shared" si="21"/>
      </c>
      <c r="BA33" s="275">
        <f t="shared" si="22"/>
      </c>
      <c r="BB33" s="275">
        <f t="shared" si="23"/>
      </c>
    </row>
    <row r="34" spans="1:54" s="75" customFormat="1" ht="15">
      <c r="A34" s="170" t="s">
        <v>160</v>
      </c>
      <c r="B34" s="167" t="s">
        <v>164</v>
      </c>
      <c r="C34" s="178" t="s">
        <v>44</v>
      </c>
      <c r="D34" s="354">
        <v>136</v>
      </c>
      <c r="E34" s="203">
        <f>IF(ISBLANK(D34),"",VLOOKUP(D34,BF_60_m,2))</f>
        <v>6</v>
      </c>
      <c r="F34" s="259"/>
      <c r="G34" s="244">
        <f>IF(ISBLANK(F34),"",VLOOKUP(F34,BF_120_m,2))</f>
      </c>
      <c r="H34" s="260"/>
      <c r="I34" s="244">
        <f>IF(ISBLANK(H34),"",VLOOKUP(H34,BF_180_m_H.,2))</f>
      </c>
      <c r="J34" s="262"/>
      <c r="K34" s="244">
        <f>IF(ISBLANK(J34),"",VLOOKUP(J34,BF_1000_m,2))</f>
      </c>
      <c r="L34" s="262">
        <v>857</v>
      </c>
      <c r="M34" s="244">
        <f t="shared" si="0"/>
        <v>25</v>
      </c>
      <c r="N34" s="263"/>
      <c r="O34" s="244">
        <f>IF(ISBLANK(N34),"",VLOOKUP(N34,BF_LONGUEUR,2))</f>
      </c>
      <c r="P34" s="263"/>
      <c r="Q34" s="203">
        <f>IF(ISBLANK(P34),"",VLOOKUP(P34,BF_T.S.,2))</f>
      </c>
      <c r="R34" s="263"/>
      <c r="S34" s="244">
        <f>IF(ISBLANK(R34),"",VLOOKUP(R34,BF_HAUTEUR,2))</f>
      </c>
      <c r="T34" s="263"/>
      <c r="U34" s="244">
        <f>IF(ISBLANK(T34),"",VLOOKUP(T34,BF_PERCHE,2))</f>
      </c>
      <c r="V34" s="263">
        <v>566</v>
      </c>
      <c r="W34" s="244">
        <f>IF(ISBLANK(V34),"",VLOOKUP(V34,BF_POIDS,2))</f>
        <v>6</v>
      </c>
      <c r="X34" s="264"/>
      <c r="Y34" s="244">
        <f>IF(ISBLANK(X34),"",VLOOKUP(X34,BF_DISQUE,2))</f>
      </c>
      <c r="Z34" s="264"/>
      <c r="AA34" s="244">
        <f>IF(ISBLANK(Z34),"",VLOOKUP(Z34,BF_JAVELOT,2))</f>
      </c>
      <c r="AB34" s="264"/>
      <c r="AC34" s="244">
        <f>IF(ISBLANK(AB34),"",VLOOKUP(AB34,BF_MARTEAU,2))</f>
      </c>
      <c r="AD34" s="265">
        <f t="shared" si="1"/>
        <v>3</v>
      </c>
      <c r="AE34" s="244">
        <f t="shared" si="2"/>
        <v>37</v>
      </c>
      <c r="AF34" s="266">
        <v>30</v>
      </c>
      <c r="AG34" s="129"/>
      <c r="AH34" s="275">
        <f t="shared" si="3"/>
      </c>
      <c r="AI34" s="275">
        <f t="shared" si="4"/>
      </c>
      <c r="AJ34" s="275">
        <f t="shared" si="5"/>
      </c>
      <c r="AK34" s="275">
        <f t="shared" si="6"/>
      </c>
      <c r="AL34" s="275">
        <f t="shared" si="7"/>
      </c>
      <c r="AM34" s="275">
        <f t="shared" si="8"/>
      </c>
      <c r="AN34" s="275">
        <f t="shared" si="9"/>
      </c>
      <c r="AO34" s="275">
        <f t="shared" si="10"/>
      </c>
      <c r="AP34" s="275">
        <f t="shared" si="11"/>
      </c>
      <c r="AQ34" s="275">
        <f t="shared" si="12"/>
      </c>
      <c r="AR34" s="275">
        <f t="shared" si="13"/>
      </c>
      <c r="AS34" s="275">
        <f t="shared" si="14"/>
      </c>
      <c r="AT34" s="275">
        <f t="shared" si="15"/>
      </c>
      <c r="AU34" s="275">
        <f t="shared" si="16"/>
      </c>
      <c r="AV34" s="275">
        <f t="shared" si="17"/>
        <v>37</v>
      </c>
      <c r="AW34" s="275">
        <f t="shared" si="18"/>
      </c>
      <c r="AX34" s="275">
        <f t="shared" si="19"/>
      </c>
      <c r="AY34" s="275">
        <f t="shared" si="20"/>
      </c>
      <c r="AZ34" s="275">
        <f t="shared" si="21"/>
      </c>
      <c r="BA34" s="275">
        <f t="shared" si="22"/>
      </c>
      <c r="BB34" s="275">
        <f t="shared" si="23"/>
      </c>
    </row>
    <row r="35" spans="1:54" s="75" customFormat="1" ht="15">
      <c r="A35" s="170" t="s">
        <v>554</v>
      </c>
      <c r="B35" s="167" t="s">
        <v>161</v>
      </c>
      <c r="C35" s="184" t="s">
        <v>58</v>
      </c>
      <c r="D35" s="354">
        <v>102</v>
      </c>
      <c r="E35" s="203">
        <f>IF(ISBLANK(D35),"",VLOOKUP(D35,BF_60_m,2))</f>
        <v>15</v>
      </c>
      <c r="F35" s="259"/>
      <c r="G35" s="244">
        <f>IF(ISBLANK(F35),"",VLOOKUP(F35,BF_120_m,2))</f>
      </c>
      <c r="H35" s="260"/>
      <c r="I35" s="244">
        <f>IF(ISBLANK(H35),"",VLOOKUP(H35,BF_180_m_H.,2))</f>
      </c>
      <c r="J35" s="262"/>
      <c r="K35" s="244">
        <f>IF(ISBLANK(J35),"",VLOOKUP(J35,BF_1000_m,2))</f>
      </c>
      <c r="L35" s="262"/>
      <c r="M35" s="244">
        <f t="shared" si="0"/>
      </c>
      <c r="N35" s="263"/>
      <c r="O35" s="244">
        <f>IF(ISBLANK(N35),"",VLOOKUP(N35,BF_LONGUEUR,2))</f>
      </c>
      <c r="P35" s="263">
        <v>684</v>
      </c>
      <c r="Q35" s="203">
        <f>IF(ISBLANK(P35),"",VLOOKUP(P35,BF_T.S.,2))</f>
        <v>8</v>
      </c>
      <c r="R35" s="263">
        <v>110</v>
      </c>
      <c r="S35" s="244">
        <f>IF(ISBLANK(R35),"",VLOOKUP(R35,BF_HAUTEUR,2))</f>
        <v>13</v>
      </c>
      <c r="T35" s="263"/>
      <c r="U35" s="244">
        <f>IF(ISBLANK(T35),"",VLOOKUP(T35,BF_PERCHE,2))</f>
      </c>
      <c r="V35" s="263"/>
      <c r="W35" s="244">
        <f>IF(ISBLANK(V35),"",VLOOKUP(V35,BF_POIDS,2))</f>
      </c>
      <c r="X35" s="264"/>
      <c r="Y35" s="244">
        <f>IF(ISBLANK(X35),"",VLOOKUP(X35,BF_DISQUE,2))</f>
      </c>
      <c r="Z35" s="264"/>
      <c r="AA35" s="244">
        <f>IF(ISBLANK(Z35),"",VLOOKUP(Z35,BF_JAVELOT,2))</f>
      </c>
      <c r="AB35" s="264"/>
      <c r="AC35" s="244">
        <f>IF(ISBLANK(AB35),"",VLOOKUP(AB35,BF_MARTEAU,2))</f>
      </c>
      <c r="AD35" s="265">
        <f t="shared" si="1"/>
        <v>3</v>
      </c>
      <c r="AE35" s="244">
        <f t="shared" si="2"/>
        <v>36</v>
      </c>
      <c r="AF35" s="266">
        <v>31</v>
      </c>
      <c r="AG35" s="129"/>
      <c r="AH35" s="275">
        <f t="shared" si="3"/>
      </c>
      <c r="AI35" s="275">
        <f t="shared" si="4"/>
      </c>
      <c r="AJ35" s="275">
        <f t="shared" si="5"/>
      </c>
      <c r="AK35" s="275">
        <f t="shared" si="6"/>
      </c>
      <c r="AL35" s="275">
        <f t="shared" si="7"/>
      </c>
      <c r="AM35" s="275">
        <f t="shared" si="8"/>
      </c>
      <c r="AN35" s="275">
        <f t="shared" si="9"/>
      </c>
      <c r="AO35" s="275">
        <f t="shared" si="10"/>
      </c>
      <c r="AP35" s="275">
        <f t="shared" si="11"/>
      </c>
      <c r="AQ35" s="275">
        <f t="shared" si="12"/>
      </c>
      <c r="AR35" s="275">
        <f t="shared" si="13"/>
      </c>
      <c r="AS35" s="275">
        <f t="shared" si="14"/>
        <v>36</v>
      </c>
      <c r="AT35" s="275">
        <f t="shared" si="15"/>
      </c>
      <c r="AU35" s="275">
        <f t="shared" si="16"/>
      </c>
      <c r="AV35" s="275">
        <f t="shared" si="17"/>
      </c>
      <c r="AW35" s="275">
        <f t="shared" si="18"/>
      </c>
      <c r="AX35" s="275">
        <f t="shared" si="19"/>
      </c>
      <c r="AY35" s="275">
        <f t="shared" si="20"/>
      </c>
      <c r="AZ35" s="275">
        <f t="shared" si="21"/>
      </c>
      <c r="BA35" s="275">
        <f t="shared" si="22"/>
      </c>
      <c r="BB35" s="275">
        <f t="shared" si="23"/>
      </c>
    </row>
    <row r="36" spans="1:54" s="75" customFormat="1" ht="15">
      <c r="A36" s="121" t="s">
        <v>562</v>
      </c>
      <c r="B36" s="116" t="s">
        <v>563</v>
      </c>
      <c r="C36" s="184" t="s">
        <v>40</v>
      </c>
      <c r="D36" s="354">
        <v>98</v>
      </c>
      <c r="E36" s="203">
        <f>IF(ISBLANK(D36),"",VLOOKUP(D36,BF_60_m,2))</f>
        <v>16</v>
      </c>
      <c r="F36" s="259"/>
      <c r="G36" s="244">
        <f>IF(ISBLANK(F36),"",VLOOKUP(F36,BF_120_m,2))</f>
      </c>
      <c r="H36" s="260">
        <v>348</v>
      </c>
      <c r="I36" s="244">
        <f>IF(ISBLANK(H36),"",VLOOKUP(H36,BF_180_m_H.,2))</f>
        <v>17</v>
      </c>
      <c r="J36" s="262"/>
      <c r="K36" s="244">
        <f>IF(ISBLANK(J36),"",VLOOKUP(J36,BF_1000_m,2))</f>
      </c>
      <c r="L36" s="262"/>
      <c r="M36" s="244">
        <f t="shared" si="0"/>
      </c>
      <c r="N36" s="263"/>
      <c r="O36" s="244">
        <f>IF(ISBLANK(N36),"",VLOOKUP(N36,BF_LONGUEUR,2))</f>
      </c>
      <c r="P36" s="263"/>
      <c r="Q36" s="203">
        <f>IF(ISBLANK(P36),"",VLOOKUP(P36,BF_T.S.,2))</f>
      </c>
      <c r="R36" s="263"/>
      <c r="S36" s="244">
        <f>IF(ISBLANK(R36),"",VLOOKUP(R36,BF_HAUTEUR,2))</f>
      </c>
      <c r="T36" s="263"/>
      <c r="U36" s="244">
        <f>IF(ISBLANK(T36),"",VLOOKUP(T36,BF_PERCHE,2))</f>
      </c>
      <c r="V36" s="263">
        <v>472</v>
      </c>
      <c r="W36" s="244">
        <f>IF(ISBLANK(V36),"",VLOOKUP(V36,BF_POIDS,2))</f>
        <v>3</v>
      </c>
      <c r="X36" s="264"/>
      <c r="Y36" s="244">
        <f>IF(ISBLANK(X36),"",VLOOKUP(X36,BF_DISQUE,2))</f>
      </c>
      <c r="Z36" s="264"/>
      <c r="AA36" s="244">
        <f>IF(ISBLANK(Z36),"",VLOOKUP(Z36,BF_JAVELOT,2))</f>
      </c>
      <c r="AB36" s="264"/>
      <c r="AC36" s="244">
        <f>IF(ISBLANK(AB36),"",VLOOKUP(AB36,BF_MARTEAU,2))</f>
      </c>
      <c r="AD36" s="265">
        <f t="shared" si="1"/>
        <v>3</v>
      </c>
      <c r="AE36" s="244">
        <f t="shared" si="2"/>
        <v>36</v>
      </c>
      <c r="AF36" s="266">
        <v>32</v>
      </c>
      <c r="AG36" s="129"/>
      <c r="AH36" s="275">
        <f t="shared" si="3"/>
      </c>
      <c r="AI36" s="275">
        <f t="shared" si="4"/>
        <v>36</v>
      </c>
      <c r="AJ36" s="275">
        <f t="shared" si="5"/>
      </c>
      <c r="AK36" s="275">
        <f t="shared" si="6"/>
      </c>
      <c r="AL36" s="275">
        <f t="shared" si="7"/>
      </c>
      <c r="AM36" s="275">
        <f t="shared" si="8"/>
      </c>
      <c r="AN36" s="275">
        <f t="shared" si="9"/>
      </c>
      <c r="AO36" s="275">
        <f t="shared" si="10"/>
      </c>
      <c r="AP36" s="275">
        <f t="shared" si="11"/>
      </c>
      <c r="AQ36" s="275">
        <f t="shared" si="12"/>
      </c>
      <c r="AR36" s="275">
        <f t="shared" si="13"/>
      </c>
      <c r="AS36" s="275">
        <f t="shared" si="14"/>
      </c>
      <c r="AT36" s="275">
        <f t="shared" si="15"/>
      </c>
      <c r="AU36" s="275">
        <f t="shared" si="16"/>
      </c>
      <c r="AV36" s="275">
        <f t="shared" si="17"/>
      </c>
      <c r="AW36" s="275">
        <f t="shared" si="18"/>
      </c>
      <c r="AX36" s="275">
        <f t="shared" si="19"/>
      </c>
      <c r="AY36" s="275">
        <f t="shared" si="20"/>
      </c>
      <c r="AZ36" s="275">
        <f t="shared" si="21"/>
      </c>
      <c r="BA36" s="275">
        <f t="shared" si="22"/>
      </c>
      <c r="BB36" s="275">
        <f t="shared" si="23"/>
      </c>
    </row>
    <row r="37" spans="1:56" s="75" customFormat="1" ht="15">
      <c r="A37" s="118" t="s">
        <v>238</v>
      </c>
      <c r="B37" s="117" t="s">
        <v>239</v>
      </c>
      <c r="C37" s="177" t="s">
        <v>69</v>
      </c>
      <c r="D37" s="354">
        <v>97</v>
      </c>
      <c r="E37" s="203">
        <f>IF(ISBLANK(D37),"",VLOOKUP(D37,BF_60_m,2))</f>
        <v>16</v>
      </c>
      <c r="F37" s="259"/>
      <c r="G37" s="244">
        <f>IF(ISBLANK(F37),"",VLOOKUP(F37,BF_120_m,2))</f>
      </c>
      <c r="H37" s="260"/>
      <c r="I37" s="244">
        <f>IF(ISBLANK(H37),"",VLOOKUP(H37,BF_180_m_H.,2))</f>
      </c>
      <c r="J37" s="262"/>
      <c r="K37" s="244">
        <f>IF(ISBLANK(J37),"",VLOOKUP(J37,BF_1000_m,2))</f>
      </c>
      <c r="L37" s="262"/>
      <c r="M37" s="244">
        <f aca="true" t="shared" si="24" ref="M37:M68">IF(ISBLANK(L37),"",VLOOKUP(L37,BF_1_km_marche,2))</f>
      </c>
      <c r="N37" s="263"/>
      <c r="O37" s="244">
        <f>IF(ISBLANK(N37),"",VLOOKUP(N37,BF_LONGUEUR,2))</f>
      </c>
      <c r="P37" s="263" t="s">
        <v>507</v>
      </c>
      <c r="Q37" s="203">
        <v>1</v>
      </c>
      <c r="R37" s="263">
        <v>125</v>
      </c>
      <c r="S37" s="244">
        <f>IF(ISBLANK(R37),"",VLOOKUP(R37,BF_HAUTEUR,2))</f>
        <v>18</v>
      </c>
      <c r="T37" s="263"/>
      <c r="U37" s="244">
        <f>IF(ISBLANK(T37),"",VLOOKUP(T37,BF_PERCHE,2))</f>
      </c>
      <c r="V37" s="263"/>
      <c r="W37" s="244">
        <f>IF(ISBLANK(V37),"",VLOOKUP(V37,BF_POIDS,2))</f>
      </c>
      <c r="X37" s="264"/>
      <c r="Y37" s="244">
        <f>IF(ISBLANK(X37),"",VLOOKUP(X37,BF_DISQUE,2))</f>
      </c>
      <c r="Z37" s="264"/>
      <c r="AA37" s="244">
        <f>IF(ISBLANK(Z37),"",VLOOKUP(Z37,BF_JAVELOT,2))</f>
      </c>
      <c r="AB37" s="264"/>
      <c r="AC37" s="244">
        <f>IF(ISBLANK(AB37),"",VLOOKUP(AB37,BF_MARTEAU,2))</f>
      </c>
      <c r="AD37" s="265">
        <f aca="true" t="shared" si="25" ref="AD37:AD58">IF(ISBLANK(C37),"",COUNTA(AB37,Z37,X37,V37,T37,R37,P37,N37,L37,J37,F37,D37,H37))</f>
        <v>3</v>
      </c>
      <c r="AE37" s="244">
        <f aca="true" t="shared" si="26" ref="AE37:AE58">SUM(,AC37,AA37,Y37,W37,U37,S37,Q37,O37,M37,K37,I37,G37,E37)</f>
        <v>35</v>
      </c>
      <c r="AF37" s="266">
        <v>33</v>
      </c>
      <c r="AG37" s="129"/>
      <c r="AH37" s="275">
        <f aca="true" t="shared" si="27" ref="AH37:AH58">IF($AH$3&lt;&gt;(C37),"",AE37)</f>
      </c>
      <c r="AI37" s="275">
        <f aca="true" t="shared" si="28" ref="AI37:AI58">IF($AI$3&lt;&gt;(C37),"",AE37)</f>
      </c>
      <c r="AJ37" s="275">
        <f aca="true" t="shared" si="29" ref="AJ37:AJ58">IF($AJ$3&lt;&gt;(C37),"",AE37)</f>
      </c>
      <c r="AK37" s="275">
        <f aca="true" t="shared" si="30" ref="AK37:AK58">IF($AK$3&lt;&gt;(C37),"",AE37)</f>
        <v>35</v>
      </c>
      <c r="AL37" s="275">
        <f aca="true" t="shared" si="31" ref="AL37:AL58">IF($AL$3&lt;&gt;(C37),"",AE37)</f>
      </c>
      <c r="AM37" s="275">
        <f aca="true" t="shared" si="32" ref="AM37:AM58">IF($AM$3&lt;&gt;(C37),"",AE37)</f>
      </c>
      <c r="AN37" s="275">
        <f aca="true" t="shared" si="33" ref="AN37:AN58">IF($AN$3&lt;&gt;(C37),"",AE37)</f>
      </c>
      <c r="AO37" s="275">
        <f aca="true" t="shared" si="34" ref="AO37:AO58">IF($AO$3&lt;&gt;(C37),"",AE37)</f>
      </c>
      <c r="AP37" s="275">
        <f aca="true" t="shared" si="35" ref="AP37:AP58">IF($AP$3&lt;&gt;(C37),"",AE37)</f>
      </c>
      <c r="AQ37" s="275">
        <f aca="true" t="shared" si="36" ref="AQ37:AQ58">IF($AQ$3&lt;&gt;(C37),"",AE37)</f>
      </c>
      <c r="AR37" s="275">
        <f aca="true" t="shared" si="37" ref="AR37:AR58">IF($AR$3&lt;&gt;(C37),"",AE37)</f>
      </c>
      <c r="AS37" s="275">
        <f aca="true" t="shared" si="38" ref="AS37:AS58">IF($AS$3&lt;&gt;(C37),"",AE37)</f>
      </c>
      <c r="AT37" s="275">
        <f aca="true" t="shared" si="39" ref="AT37:AT58">IF($AT$3&lt;&gt;(C37),"",AE37)</f>
      </c>
      <c r="AU37" s="275">
        <f aca="true" t="shared" si="40" ref="AU37:AU58">IF($AU$3&lt;&gt;(C37),"",AE37)</f>
      </c>
      <c r="AV37" s="275">
        <f aca="true" t="shared" si="41" ref="AV37:AV58">IF($AV$3&lt;&gt;(C37),"",AE37)</f>
      </c>
      <c r="AW37" s="275">
        <f aca="true" t="shared" si="42" ref="AW37:AW58">IF($AW$3&lt;&gt;(C37),"",AE37)</f>
      </c>
      <c r="AX37" s="275">
        <f aca="true" t="shared" si="43" ref="AX37:AX58">IF($AX$3&lt;&gt;(C37),"",AE37)</f>
      </c>
      <c r="AY37" s="275">
        <f aca="true" t="shared" si="44" ref="AY37:AY58">IF($AY$3&lt;&gt;(C37),"",AE37)</f>
      </c>
      <c r="AZ37" s="275">
        <f aca="true" t="shared" si="45" ref="AZ37:AZ58">IF($AZ$3&lt;&gt;(C37),"",AE37)</f>
      </c>
      <c r="BA37" s="275">
        <f aca="true" t="shared" si="46" ref="BA37:BA58">IF($BA$3&lt;&gt;(C37),"",AE37)</f>
      </c>
      <c r="BB37" s="275">
        <f aca="true" t="shared" si="47" ref="BB37:BB58">IF($BB$3&lt;&gt;(C37),"",AE37)</f>
      </c>
      <c r="BC37" s="95"/>
      <c r="BD37" s="95"/>
    </row>
    <row r="38" spans="1:56" s="75" customFormat="1" ht="15">
      <c r="A38" s="170" t="s">
        <v>162</v>
      </c>
      <c r="B38" s="167" t="s">
        <v>167</v>
      </c>
      <c r="C38" s="184" t="s">
        <v>44</v>
      </c>
      <c r="D38" s="354">
        <v>97</v>
      </c>
      <c r="E38" s="203">
        <f>IF(ISBLANK(D38),"",VLOOKUP(D38,BF_60_m,2))</f>
        <v>16</v>
      </c>
      <c r="F38" s="259"/>
      <c r="G38" s="244">
        <f>IF(ISBLANK(F38),"",VLOOKUP(F38,BF_120_m,2))</f>
      </c>
      <c r="H38" s="260"/>
      <c r="I38" s="244">
        <f>IF(ISBLANK(H38),"",VLOOKUP(H38,BF_180_m_H.,2))</f>
      </c>
      <c r="J38" s="262"/>
      <c r="K38" s="244">
        <f>IF(ISBLANK(J38),"",VLOOKUP(J38,BF_1000_m,2))</f>
      </c>
      <c r="L38" s="262">
        <v>7240</v>
      </c>
      <c r="M38" s="244">
        <f t="shared" si="24"/>
        <v>11</v>
      </c>
      <c r="N38" s="263"/>
      <c r="O38" s="244">
        <f>IF(ISBLANK(N38),"",VLOOKUP(N38,BF_LONGUEUR,2))</f>
      </c>
      <c r="P38" s="263">
        <v>690</v>
      </c>
      <c r="Q38" s="203">
        <f>IF(ISBLANK(P38),"",VLOOKUP(P38,BF_T.S.,2))</f>
        <v>8</v>
      </c>
      <c r="R38" s="263"/>
      <c r="S38" s="244">
        <f>IF(ISBLANK(R38),"",VLOOKUP(R38,BF_HAUTEUR,2))</f>
      </c>
      <c r="T38" s="263"/>
      <c r="U38" s="244">
        <f>IF(ISBLANK(T38),"",VLOOKUP(T38,BF_PERCHE,2))</f>
      </c>
      <c r="V38" s="263"/>
      <c r="W38" s="244">
        <f>IF(ISBLANK(V38),"",VLOOKUP(V38,BF_POIDS,2))</f>
      </c>
      <c r="X38" s="264"/>
      <c r="Y38" s="244">
        <f>IF(ISBLANK(X38),"",VLOOKUP(X38,BF_DISQUE,2))</f>
      </c>
      <c r="Z38" s="264"/>
      <c r="AA38" s="244">
        <f>IF(ISBLANK(Z38),"",VLOOKUP(Z38,BF_JAVELOT,2))</f>
      </c>
      <c r="AB38" s="264"/>
      <c r="AC38" s="244">
        <f>IF(ISBLANK(AB38),"",VLOOKUP(AB38,BF_MARTEAU,2))</f>
      </c>
      <c r="AD38" s="265">
        <f t="shared" si="25"/>
        <v>3</v>
      </c>
      <c r="AE38" s="244">
        <f t="shared" si="26"/>
        <v>35</v>
      </c>
      <c r="AF38" s="266">
        <v>34</v>
      </c>
      <c r="AG38" s="129"/>
      <c r="AH38" s="275">
        <f t="shared" si="27"/>
      </c>
      <c r="AI38" s="275">
        <f t="shared" si="28"/>
      </c>
      <c r="AJ38" s="275">
        <f t="shared" si="29"/>
      </c>
      <c r="AK38" s="275">
        <f t="shared" si="30"/>
      </c>
      <c r="AL38" s="275">
        <f t="shared" si="31"/>
      </c>
      <c r="AM38" s="275">
        <f t="shared" si="32"/>
      </c>
      <c r="AN38" s="275">
        <f t="shared" si="33"/>
      </c>
      <c r="AO38" s="275">
        <f t="shared" si="34"/>
      </c>
      <c r="AP38" s="275">
        <f t="shared" si="35"/>
      </c>
      <c r="AQ38" s="275">
        <f t="shared" si="36"/>
      </c>
      <c r="AR38" s="275">
        <f t="shared" si="37"/>
      </c>
      <c r="AS38" s="275">
        <f t="shared" si="38"/>
      </c>
      <c r="AT38" s="275">
        <f t="shared" si="39"/>
      </c>
      <c r="AU38" s="275">
        <f t="shared" si="40"/>
      </c>
      <c r="AV38" s="275">
        <f t="shared" si="41"/>
        <v>35</v>
      </c>
      <c r="AW38" s="275">
        <f t="shared" si="42"/>
      </c>
      <c r="AX38" s="275">
        <f t="shared" si="43"/>
      </c>
      <c r="AY38" s="275">
        <f t="shared" si="44"/>
      </c>
      <c r="AZ38" s="275">
        <f t="shared" si="45"/>
      </c>
      <c r="BA38" s="275">
        <f t="shared" si="46"/>
      </c>
      <c r="BB38" s="275">
        <f t="shared" si="47"/>
      </c>
      <c r="BC38" s="168"/>
      <c r="BD38" s="168"/>
    </row>
    <row r="39" spans="1:54" s="75" customFormat="1" ht="15">
      <c r="A39" s="173" t="s">
        <v>222</v>
      </c>
      <c r="B39" s="165" t="s">
        <v>223</v>
      </c>
      <c r="C39" s="184" t="s">
        <v>42</v>
      </c>
      <c r="D39" s="354">
        <v>105</v>
      </c>
      <c r="E39" s="203">
        <f>IF(ISBLANK(D39),"",VLOOKUP(D39,BF_60_m,2))</f>
        <v>14</v>
      </c>
      <c r="F39" s="259"/>
      <c r="G39" s="244">
        <f>IF(ISBLANK(F39),"",VLOOKUP(F39,BF_120_m,2))</f>
      </c>
      <c r="H39" s="260">
        <v>342</v>
      </c>
      <c r="I39" s="244">
        <f>IF(ISBLANK(H39),"",VLOOKUP(H39,BF_180_m_H.,2))</f>
        <v>18</v>
      </c>
      <c r="J39" s="262"/>
      <c r="K39" s="244">
        <f>IF(ISBLANK(J39),"",VLOOKUP(J39,BF_1000_m,2))</f>
      </c>
      <c r="L39" s="262"/>
      <c r="M39" s="244">
        <f t="shared" si="24"/>
      </c>
      <c r="N39" s="263"/>
      <c r="O39" s="244">
        <f>IF(ISBLANK(N39),"",VLOOKUP(N39,BF_LONGUEUR,2))</f>
      </c>
      <c r="P39" s="263" t="s">
        <v>507</v>
      </c>
      <c r="Q39" s="203">
        <v>1</v>
      </c>
      <c r="R39" s="263"/>
      <c r="S39" s="244">
        <f>IF(ISBLANK(R39),"",VLOOKUP(R39,BF_HAUTEUR,2))</f>
      </c>
      <c r="T39" s="263"/>
      <c r="U39" s="244">
        <f>IF(ISBLANK(T39),"",VLOOKUP(T39,BF_PERCHE,2))</f>
      </c>
      <c r="V39" s="263"/>
      <c r="W39" s="244">
        <f>IF(ISBLANK(V39),"",VLOOKUP(V39,BF_POIDS,2))</f>
      </c>
      <c r="X39" s="264"/>
      <c r="Y39" s="244">
        <f>IF(ISBLANK(X39),"",VLOOKUP(X39,BF_DISQUE,2))</f>
      </c>
      <c r="Z39" s="264"/>
      <c r="AA39" s="244">
        <f>IF(ISBLANK(Z39),"",VLOOKUP(Z39,BF_JAVELOT,2))</f>
      </c>
      <c r="AB39" s="264"/>
      <c r="AC39" s="244">
        <f>IF(ISBLANK(AB39),"",VLOOKUP(AB39,BF_MARTEAU,2))</f>
      </c>
      <c r="AD39" s="265">
        <f t="shared" si="25"/>
        <v>3</v>
      </c>
      <c r="AE39" s="244">
        <f t="shared" si="26"/>
        <v>33</v>
      </c>
      <c r="AF39" s="266">
        <v>35</v>
      </c>
      <c r="AG39" s="129"/>
      <c r="AH39" s="275">
        <f t="shared" si="27"/>
      </c>
      <c r="AI39" s="275">
        <f t="shared" si="28"/>
      </c>
      <c r="AJ39" s="275">
        <f t="shared" si="29"/>
      </c>
      <c r="AK39" s="275">
        <f t="shared" si="30"/>
      </c>
      <c r="AL39" s="275">
        <f t="shared" si="31"/>
      </c>
      <c r="AM39" s="275">
        <f t="shared" si="32"/>
      </c>
      <c r="AN39" s="275">
        <f t="shared" si="33"/>
      </c>
      <c r="AO39" s="275">
        <f t="shared" si="34"/>
      </c>
      <c r="AP39" s="275">
        <f t="shared" si="35"/>
      </c>
      <c r="AQ39" s="275">
        <f t="shared" si="36"/>
      </c>
      <c r="AR39" s="275">
        <f t="shared" si="37"/>
      </c>
      <c r="AS39" s="275">
        <f t="shared" si="38"/>
      </c>
      <c r="AT39" s="275">
        <f t="shared" si="39"/>
      </c>
      <c r="AU39" s="275">
        <f t="shared" si="40"/>
      </c>
      <c r="AV39" s="275">
        <f t="shared" si="41"/>
      </c>
      <c r="AW39" s="275">
        <f t="shared" si="42"/>
      </c>
      <c r="AX39" s="275">
        <f t="shared" si="43"/>
        <v>33</v>
      </c>
      <c r="AY39" s="275">
        <f t="shared" si="44"/>
      </c>
      <c r="AZ39" s="275">
        <f t="shared" si="45"/>
      </c>
      <c r="BA39" s="275">
        <f t="shared" si="46"/>
      </c>
      <c r="BB39" s="275">
        <f t="shared" si="47"/>
      </c>
    </row>
    <row r="40" spans="1:56" s="75" customFormat="1" ht="15">
      <c r="A40" s="170" t="s">
        <v>215</v>
      </c>
      <c r="B40" s="167" t="s">
        <v>216</v>
      </c>
      <c r="C40" s="178" t="s">
        <v>67</v>
      </c>
      <c r="D40" s="354">
        <v>104</v>
      </c>
      <c r="E40" s="203">
        <f>IF(ISBLANK(D40),"",VLOOKUP(D40,BF_60_m,2))</f>
        <v>14</v>
      </c>
      <c r="F40" s="259"/>
      <c r="G40" s="244">
        <f>IF(ISBLANK(F40),"",VLOOKUP(F40,BF_120_m,2))</f>
      </c>
      <c r="H40" s="260"/>
      <c r="I40" s="244">
        <f>IF(ISBLANK(H40),"",VLOOKUP(H40,BF_180_m_H.,2))</f>
      </c>
      <c r="J40" s="262"/>
      <c r="K40" s="244">
        <f>IF(ISBLANK(J40),"",VLOOKUP(J40,BF_1000_m,2))</f>
      </c>
      <c r="L40" s="262">
        <v>7040</v>
      </c>
      <c r="M40" s="244">
        <f t="shared" si="24"/>
        <v>13</v>
      </c>
      <c r="N40" s="263"/>
      <c r="O40" s="244">
        <f>IF(ISBLANK(N40),"",VLOOKUP(N40,BF_LONGUEUR,2))</f>
      </c>
      <c r="P40" s="263"/>
      <c r="Q40" s="203">
        <f>IF(ISBLANK(P40),"",VLOOKUP(P40,BF_T.S.,2))</f>
      </c>
      <c r="R40" s="263"/>
      <c r="S40" s="244">
        <f>IF(ISBLANK(R40),"",VLOOKUP(R40,BF_HAUTEUR,2))</f>
      </c>
      <c r="T40" s="263"/>
      <c r="U40" s="244">
        <f>IF(ISBLANK(T40),"",VLOOKUP(T40,BF_PERCHE,2))</f>
      </c>
      <c r="V40" s="263">
        <v>536</v>
      </c>
      <c r="W40" s="244">
        <f>IF(ISBLANK(V40),"",VLOOKUP(V40,BF_POIDS,2))</f>
        <v>5</v>
      </c>
      <c r="X40" s="264"/>
      <c r="Y40" s="244">
        <f>IF(ISBLANK(X40),"",VLOOKUP(X40,BF_DISQUE,2))</f>
      </c>
      <c r="Z40" s="264"/>
      <c r="AA40" s="244">
        <f>IF(ISBLANK(Z40),"",VLOOKUP(Z40,BF_JAVELOT,2))</f>
      </c>
      <c r="AB40" s="264"/>
      <c r="AC40" s="244">
        <f>IF(ISBLANK(AB40),"",VLOOKUP(AB40,BF_MARTEAU,2))</f>
      </c>
      <c r="AD40" s="265">
        <f t="shared" si="25"/>
        <v>3</v>
      </c>
      <c r="AE40" s="244">
        <f t="shared" si="26"/>
        <v>32</v>
      </c>
      <c r="AF40" s="266">
        <v>36</v>
      </c>
      <c r="AG40" s="129"/>
      <c r="AH40" s="275">
        <f t="shared" si="27"/>
      </c>
      <c r="AI40" s="275">
        <f t="shared" si="28"/>
      </c>
      <c r="AJ40" s="275">
        <f t="shared" si="29"/>
      </c>
      <c r="AK40" s="275">
        <f t="shared" si="30"/>
      </c>
      <c r="AL40" s="275">
        <f t="shared" si="31"/>
      </c>
      <c r="AM40" s="275">
        <f t="shared" si="32"/>
      </c>
      <c r="AN40" s="275">
        <f t="shared" si="33"/>
      </c>
      <c r="AO40" s="275">
        <f t="shared" si="34"/>
      </c>
      <c r="AP40" s="275">
        <f t="shared" si="35"/>
      </c>
      <c r="AQ40" s="275">
        <f t="shared" si="36"/>
        <v>32</v>
      </c>
      <c r="AR40" s="275">
        <f t="shared" si="37"/>
      </c>
      <c r="AS40" s="275">
        <f t="shared" si="38"/>
      </c>
      <c r="AT40" s="275">
        <f t="shared" si="39"/>
      </c>
      <c r="AU40" s="275">
        <f t="shared" si="40"/>
      </c>
      <c r="AV40" s="275">
        <f t="shared" si="41"/>
      </c>
      <c r="AW40" s="275">
        <f t="shared" si="42"/>
      </c>
      <c r="AX40" s="275">
        <f t="shared" si="43"/>
      </c>
      <c r="AY40" s="275">
        <f t="shared" si="44"/>
      </c>
      <c r="AZ40" s="275">
        <f t="shared" si="45"/>
      </c>
      <c r="BA40" s="275">
        <f t="shared" si="46"/>
      </c>
      <c r="BB40" s="275">
        <f t="shared" si="47"/>
      </c>
      <c r="BC40" s="168"/>
      <c r="BD40" s="168"/>
    </row>
    <row r="41" spans="1:54" s="75" customFormat="1" ht="15">
      <c r="A41" s="130" t="s">
        <v>508</v>
      </c>
      <c r="B41" s="115" t="s">
        <v>509</v>
      </c>
      <c r="C41" s="184" t="s">
        <v>42</v>
      </c>
      <c r="D41" s="354">
        <v>111</v>
      </c>
      <c r="E41" s="203">
        <f>IF(ISBLANK(D41),"",VLOOKUP(D41,BF_60_m,2))</f>
        <v>12</v>
      </c>
      <c r="F41" s="259"/>
      <c r="G41" s="244">
        <f>IF(ISBLANK(F41),"",VLOOKUP(F41,BF_120_m,2))</f>
      </c>
      <c r="H41" s="260"/>
      <c r="I41" s="244">
        <f>IF(ISBLANK(H41),"",VLOOKUP(H41,BF_180_m_H.,2))</f>
      </c>
      <c r="J41" s="262"/>
      <c r="K41" s="244">
        <f>IF(ISBLANK(J41),"",VLOOKUP(J41,BF_1000_m,2))</f>
      </c>
      <c r="L41" s="262">
        <v>7070</v>
      </c>
      <c r="M41" s="244">
        <f t="shared" si="24"/>
        <v>13</v>
      </c>
      <c r="N41" s="263"/>
      <c r="O41" s="244">
        <f>IF(ISBLANK(N41),"",VLOOKUP(N41,BF_LONGUEUR,2))</f>
      </c>
      <c r="P41" s="263"/>
      <c r="Q41" s="203">
        <f>IF(ISBLANK(P41),"",VLOOKUP(P41,BF_T.S.,2))</f>
      </c>
      <c r="R41" s="263"/>
      <c r="S41" s="244">
        <f>IF(ISBLANK(R41),"",VLOOKUP(R41,BF_HAUTEUR,2))</f>
      </c>
      <c r="T41" s="263"/>
      <c r="U41" s="244">
        <f>IF(ISBLANK(T41),"",VLOOKUP(T41,BF_PERCHE,2))</f>
      </c>
      <c r="V41" s="263">
        <v>593</v>
      </c>
      <c r="W41" s="244">
        <f>IF(ISBLANK(V41),"",VLOOKUP(V41,BF_POIDS,2))</f>
        <v>6</v>
      </c>
      <c r="X41" s="264"/>
      <c r="Y41" s="244">
        <f>IF(ISBLANK(X41),"",VLOOKUP(X41,BF_DISQUE,2))</f>
      </c>
      <c r="Z41" s="264"/>
      <c r="AA41" s="244">
        <f>IF(ISBLANK(Z41),"",VLOOKUP(Z41,BF_JAVELOT,2))</f>
      </c>
      <c r="AB41" s="264"/>
      <c r="AC41" s="244">
        <f>IF(ISBLANK(AB41),"",VLOOKUP(AB41,BF_MARTEAU,2))</f>
      </c>
      <c r="AD41" s="265">
        <f t="shared" si="25"/>
        <v>3</v>
      </c>
      <c r="AE41" s="244">
        <f t="shared" si="26"/>
        <v>31</v>
      </c>
      <c r="AF41" s="266">
        <v>37</v>
      </c>
      <c r="AG41" s="129"/>
      <c r="AH41" s="275">
        <f t="shared" si="27"/>
      </c>
      <c r="AI41" s="275">
        <f t="shared" si="28"/>
      </c>
      <c r="AJ41" s="275">
        <f t="shared" si="29"/>
      </c>
      <c r="AK41" s="275">
        <f t="shared" si="30"/>
      </c>
      <c r="AL41" s="275">
        <f t="shared" si="31"/>
      </c>
      <c r="AM41" s="275">
        <f t="shared" si="32"/>
      </c>
      <c r="AN41" s="275">
        <f t="shared" si="33"/>
      </c>
      <c r="AO41" s="275">
        <f t="shared" si="34"/>
      </c>
      <c r="AP41" s="275">
        <f t="shared" si="35"/>
      </c>
      <c r="AQ41" s="275">
        <f t="shared" si="36"/>
      </c>
      <c r="AR41" s="275">
        <f t="shared" si="37"/>
      </c>
      <c r="AS41" s="275">
        <f t="shared" si="38"/>
      </c>
      <c r="AT41" s="275">
        <f t="shared" si="39"/>
      </c>
      <c r="AU41" s="275">
        <f t="shared" si="40"/>
      </c>
      <c r="AV41" s="275">
        <f t="shared" si="41"/>
      </c>
      <c r="AW41" s="275">
        <f t="shared" si="42"/>
      </c>
      <c r="AX41" s="275">
        <f t="shared" si="43"/>
        <v>31</v>
      </c>
      <c r="AY41" s="275">
        <f t="shared" si="44"/>
      </c>
      <c r="AZ41" s="275">
        <f t="shared" si="45"/>
      </c>
      <c r="BA41" s="275">
        <f t="shared" si="46"/>
      </c>
      <c r="BB41" s="275">
        <f t="shared" si="47"/>
      </c>
    </row>
    <row r="42" spans="1:54" s="75" customFormat="1" ht="15">
      <c r="A42" s="170" t="s">
        <v>220</v>
      </c>
      <c r="B42" s="167" t="s">
        <v>221</v>
      </c>
      <c r="C42" s="184" t="s">
        <v>42</v>
      </c>
      <c r="D42" s="354">
        <v>98</v>
      </c>
      <c r="E42" s="203">
        <f>IF(ISBLANK(D42),"",VLOOKUP(D42,BF_60_m,2))</f>
        <v>16</v>
      </c>
      <c r="F42" s="259"/>
      <c r="G42" s="244">
        <f>IF(ISBLANK(F42),"",VLOOKUP(F42,BF_120_m,2))</f>
      </c>
      <c r="H42" s="260"/>
      <c r="I42" s="244">
        <f>IF(ISBLANK(H42),"",VLOOKUP(H42,BF_180_m_H.,2))</f>
      </c>
      <c r="J42" s="262"/>
      <c r="K42" s="244">
        <f>IF(ISBLANK(J42),"",VLOOKUP(J42,BF_1000_m,2))</f>
      </c>
      <c r="L42" s="262"/>
      <c r="M42" s="244">
        <f t="shared" si="24"/>
      </c>
      <c r="N42" s="263"/>
      <c r="O42" s="244">
        <f>IF(ISBLANK(N42),"",VLOOKUP(N42,BF_LONGUEUR,2))</f>
      </c>
      <c r="P42" s="263"/>
      <c r="Q42" s="203">
        <f>IF(ISBLANK(P42),"",VLOOKUP(P42,BF_T.S.,2))</f>
      </c>
      <c r="R42" s="263"/>
      <c r="S42" s="244">
        <f>IF(ISBLANK(R42),"",VLOOKUP(R42,BF_HAUTEUR,2))</f>
      </c>
      <c r="T42" s="263">
        <v>150</v>
      </c>
      <c r="U42" s="244">
        <f>IF(ISBLANK(T42),"",VLOOKUP(T42,BF_PERCHE,2))</f>
        <v>15</v>
      </c>
      <c r="V42" s="263"/>
      <c r="W42" s="244">
        <f>IF(ISBLANK(V42),"",VLOOKUP(V42,BF_POIDS,2))</f>
      </c>
      <c r="X42" s="264"/>
      <c r="Y42" s="244">
        <f>IF(ISBLANK(X42),"",VLOOKUP(X42,BF_DISQUE,2))</f>
      </c>
      <c r="Z42" s="264"/>
      <c r="AA42" s="244">
        <f>IF(ISBLANK(Z42),"",VLOOKUP(Z42,BF_JAVELOT,2))</f>
      </c>
      <c r="AB42" s="264"/>
      <c r="AC42" s="244">
        <f>IF(ISBLANK(AB42),"",VLOOKUP(AB42,BF_MARTEAU,2))</f>
      </c>
      <c r="AD42" s="265">
        <f t="shared" si="25"/>
        <v>2</v>
      </c>
      <c r="AE42" s="244">
        <f t="shared" si="26"/>
        <v>31</v>
      </c>
      <c r="AF42" s="266">
        <v>38</v>
      </c>
      <c r="AG42" s="129"/>
      <c r="AH42" s="275">
        <f t="shared" si="27"/>
      </c>
      <c r="AI42" s="275">
        <f t="shared" si="28"/>
      </c>
      <c r="AJ42" s="275">
        <f t="shared" si="29"/>
      </c>
      <c r="AK42" s="275">
        <f t="shared" si="30"/>
      </c>
      <c r="AL42" s="275">
        <f t="shared" si="31"/>
      </c>
      <c r="AM42" s="275">
        <f t="shared" si="32"/>
      </c>
      <c r="AN42" s="275">
        <f t="shared" si="33"/>
      </c>
      <c r="AO42" s="275">
        <f t="shared" si="34"/>
      </c>
      <c r="AP42" s="275">
        <f t="shared" si="35"/>
      </c>
      <c r="AQ42" s="275">
        <f t="shared" si="36"/>
      </c>
      <c r="AR42" s="275">
        <f t="shared" si="37"/>
      </c>
      <c r="AS42" s="275">
        <f t="shared" si="38"/>
      </c>
      <c r="AT42" s="275">
        <f t="shared" si="39"/>
      </c>
      <c r="AU42" s="275">
        <f t="shared" si="40"/>
      </c>
      <c r="AV42" s="275">
        <f t="shared" si="41"/>
      </c>
      <c r="AW42" s="275">
        <f t="shared" si="42"/>
      </c>
      <c r="AX42" s="275">
        <f t="shared" si="43"/>
        <v>31</v>
      </c>
      <c r="AY42" s="275">
        <f t="shared" si="44"/>
      </c>
      <c r="AZ42" s="275">
        <f t="shared" si="45"/>
      </c>
      <c r="BA42" s="275">
        <f t="shared" si="46"/>
      </c>
      <c r="BB42" s="275">
        <f t="shared" si="47"/>
      </c>
    </row>
    <row r="43" spans="1:56" s="75" customFormat="1" ht="15">
      <c r="A43" s="173" t="s">
        <v>386</v>
      </c>
      <c r="B43" s="165" t="s">
        <v>405</v>
      </c>
      <c r="C43" s="184" t="s">
        <v>42</v>
      </c>
      <c r="D43" s="354">
        <v>105</v>
      </c>
      <c r="E43" s="203">
        <f>IF(ISBLANK(D43),"",VLOOKUP(D43,BF_60_m,2))</f>
        <v>14</v>
      </c>
      <c r="F43" s="259"/>
      <c r="G43" s="244">
        <f>IF(ISBLANK(F43),"",VLOOKUP(F43,BF_120_m,2))</f>
      </c>
      <c r="H43" s="260"/>
      <c r="I43" s="244">
        <f>IF(ISBLANK(H43),"",VLOOKUP(H43,BF_180_m_H.,2))</f>
      </c>
      <c r="J43" s="262"/>
      <c r="K43" s="244">
        <f>IF(ISBLANK(J43),"",VLOOKUP(J43,BF_1000_m,2))</f>
      </c>
      <c r="L43" s="262"/>
      <c r="M43" s="244">
        <f t="shared" si="24"/>
      </c>
      <c r="N43" s="263"/>
      <c r="O43" s="244">
        <f>IF(ISBLANK(N43),"",VLOOKUP(N43,BF_LONGUEUR,2))</f>
      </c>
      <c r="P43" s="263">
        <v>610</v>
      </c>
      <c r="Q43" s="203">
        <f>IF(ISBLANK(P43),"",VLOOKUP(P43,BF_T.S.,2))</f>
        <v>5</v>
      </c>
      <c r="R43" s="263"/>
      <c r="S43" s="244">
        <f>IF(ISBLANK(R43),"",VLOOKUP(R43,BF_HAUTEUR,2))</f>
      </c>
      <c r="T43" s="263">
        <v>120</v>
      </c>
      <c r="U43" s="244">
        <f>IF(ISBLANK(T43),"",VLOOKUP(T43,BF_PERCHE,2))</f>
        <v>12</v>
      </c>
      <c r="V43" s="263"/>
      <c r="W43" s="244">
        <f>IF(ISBLANK(V43),"",VLOOKUP(V43,BF_POIDS,2))</f>
      </c>
      <c r="X43" s="264"/>
      <c r="Y43" s="244">
        <f>IF(ISBLANK(X43),"",VLOOKUP(X43,BF_DISQUE,2))</f>
      </c>
      <c r="Z43" s="264"/>
      <c r="AA43" s="244">
        <f>IF(ISBLANK(Z43),"",VLOOKUP(Z43,BF_JAVELOT,2))</f>
      </c>
      <c r="AB43" s="264"/>
      <c r="AC43" s="244">
        <f>IF(ISBLANK(AB43),"",VLOOKUP(AB43,BF_MARTEAU,2))</f>
      </c>
      <c r="AD43" s="265">
        <f t="shared" si="25"/>
        <v>3</v>
      </c>
      <c r="AE43" s="244">
        <f t="shared" si="26"/>
        <v>31</v>
      </c>
      <c r="AF43" s="266">
        <v>39</v>
      </c>
      <c r="AG43" s="129"/>
      <c r="AH43" s="275">
        <f t="shared" si="27"/>
      </c>
      <c r="AI43" s="275">
        <f t="shared" si="28"/>
      </c>
      <c r="AJ43" s="275">
        <f t="shared" si="29"/>
      </c>
      <c r="AK43" s="275">
        <f t="shared" si="30"/>
      </c>
      <c r="AL43" s="275">
        <f t="shared" si="31"/>
      </c>
      <c r="AM43" s="275">
        <f t="shared" si="32"/>
      </c>
      <c r="AN43" s="275">
        <f t="shared" si="33"/>
      </c>
      <c r="AO43" s="275">
        <f t="shared" si="34"/>
      </c>
      <c r="AP43" s="275">
        <f t="shared" si="35"/>
      </c>
      <c r="AQ43" s="275">
        <f t="shared" si="36"/>
      </c>
      <c r="AR43" s="275">
        <f t="shared" si="37"/>
      </c>
      <c r="AS43" s="275">
        <f t="shared" si="38"/>
      </c>
      <c r="AT43" s="275">
        <f t="shared" si="39"/>
      </c>
      <c r="AU43" s="275">
        <f t="shared" si="40"/>
      </c>
      <c r="AV43" s="275">
        <f t="shared" si="41"/>
      </c>
      <c r="AW43" s="275">
        <f t="shared" si="42"/>
      </c>
      <c r="AX43" s="275">
        <f t="shared" si="43"/>
        <v>31</v>
      </c>
      <c r="AY43" s="275">
        <f t="shared" si="44"/>
      </c>
      <c r="AZ43" s="275">
        <f t="shared" si="45"/>
      </c>
      <c r="BA43" s="275">
        <f t="shared" si="46"/>
      </c>
      <c r="BB43" s="275">
        <f t="shared" si="47"/>
      </c>
      <c r="BC43" s="168"/>
      <c r="BD43" s="168"/>
    </row>
    <row r="44" spans="1:54" s="75" customFormat="1" ht="15">
      <c r="A44" s="170" t="s">
        <v>165</v>
      </c>
      <c r="B44" s="167" t="s">
        <v>166</v>
      </c>
      <c r="C44" s="178" t="s">
        <v>44</v>
      </c>
      <c r="D44" s="354">
        <v>109</v>
      </c>
      <c r="E44" s="203">
        <f>IF(ISBLANK(D44),"",VLOOKUP(D44,BF_60_m,2))</f>
        <v>13</v>
      </c>
      <c r="F44" s="259"/>
      <c r="G44" s="244">
        <f>IF(ISBLANK(F44),"",VLOOKUP(F44,BF_120_m,2))</f>
      </c>
      <c r="H44" s="260"/>
      <c r="I44" s="244">
        <f>IF(ISBLANK(H44),"",VLOOKUP(H44,BF_180_m_H.,2))</f>
      </c>
      <c r="J44" s="262"/>
      <c r="K44" s="244">
        <f>IF(ISBLANK(J44),"",VLOOKUP(J44,BF_1000_m,2))</f>
      </c>
      <c r="L44" s="262">
        <v>6530</v>
      </c>
      <c r="M44" s="244">
        <f t="shared" si="24"/>
        <v>14</v>
      </c>
      <c r="N44" s="263"/>
      <c r="O44" s="244">
        <f>IF(ISBLANK(N44),"",VLOOKUP(N44,BF_LONGUEUR,2))</f>
      </c>
      <c r="P44" s="263"/>
      <c r="Q44" s="203">
        <f>IF(ISBLANK(P44),"",VLOOKUP(P44,BF_T.S.,2))</f>
      </c>
      <c r="R44" s="263"/>
      <c r="S44" s="244">
        <f>IF(ISBLANK(R44),"",VLOOKUP(R44,BF_HAUTEUR,2))</f>
      </c>
      <c r="T44" s="263"/>
      <c r="U44" s="244">
        <f>IF(ISBLANK(T44),"",VLOOKUP(T44,BF_PERCHE,2))</f>
      </c>
      <c r="V44" s="263">
        <v>443</v>
      </c>
      <c r="W44" s="244">
        <f>IF(ISBLANK(V44),"",VLOOKUP(V44,BF_POIDS,2))</f>
        <v>3</v>
      </c>
      <c r="X44" s="264"/>
      <c r="Y44" s="244">
        <f>IF(ISBLANK(X44),"",VLOOKUP(X44,BF_DISQUE,2))</f>
      </c>
      <c r="Z44" s="264"/>
      <c r="AA44" s="244">
        <f>IF(ISBLANK(Z44),"",VLOOKUP(Z44,BF_JAVELOT,2))</f>
      </c>
      <c r="AB44" s="264"/>
      <c r="AC44" s="244">
        <f>IF(ISBLANK(AB44),"",VLOOKUP(AB44,BF_MARTEAU,2))</f>
      </c>
      <c r="AD44" s="265">
        <f t="shared" si="25"/>
        <v>3</v>
      </c>
      <c r="AE44" s="244">
        <f t="shared" si="26"/>
        <v>30</v>
      </c>
      <c r="AF44" s="266">
        <v>40</v>
      </c>
      <c r="AG44" s="129"/>
      <c r="AH44" s="275">
        <f t="shared" si="27"/>
      </c>
      <c r="AI44" s="275">
        <f t="shared" si="28"/>
      </c>
      <c r="AJ44" s="275">
        <f t="shared" si="29"/>
      </c>
      <c r="AK44" s="275">
        <f t="shared" si="30"/>
      </c>
      <c r="AL44" s="275">
        <f t="shared" si="31"/>
      </c>
      <c r="AM44" s="275">
        <f t="shared" si="32"/>
      </c>
      <c r="AN44" s="275">
        <f t="shared" si="33"/>
      </c>
      <c r="AO44" s="275">
        <f t="shared" si="34"/>
      </c>
      <c r="AP44" s="275">
        <f t="shared" si="35"/>
      </c>
      <c r="AQ44" s="275">
        <f t="shared" si="36"/>
      </c>
      <c r="AR44" s="275">
        <f t="shared" si="37"/>
      </c>
      <c r="AS44" s="275">
        <f t="shared" si="38"/>
      </c>
      <c r="AT44" s="275">
        <f t="shared" si="39"/>
      </c>
      <c r="AU44" s="275">
        <f t="shared" si="40"/>
      </c>
      <c r="AV44" s="275">
        <f t="shared" si="41"/>
        <v>30</v>
      </c>
      <c r="AW44" s="275">
        <f t="shared" si="42"/>
      </c>
      <c r="AX44" s="275">
        <f t="shared" si="43"/>
      </c>
      <c r="AY44" s="275">
        <f t="shared" si="44"/>
      </c>
      <c r="AZ44" s="275">
        <f t="shared" si="45"/>
      </c>
      <c r="BA44" s="275">
        <f t="shared" si="46"/>
      </c>
      <c r="BB44" s="275">
        <f t="shared" si="47"/>
      </c>
    </row>
    <row r="45" spans="1:56" s="75" customFormat="1" ht="15">
      <c r="A45" s="170" t="s">
        <v>127</v>
      </c>
      <c r="B45" s="167" t="s">
        <v>132</v>
      </c>
      <c r="C45" s="184" t="s">
        <v>41</v>
      </c>
      <c r="D45" s="354">
        <v>101</v>
      </c>
      <c r="E45" s="203">
        <f>IF(ISBLANK(D45),"",VLOOKUP(D45,BF_60_m,2))</f>
        <v>15</v>
      </c>
      <c r="F45" s="259"/>
      <c r="G45" s="244">
        <f>IF(ISBLANK(F45),"",VLOOKUP(F45,BF_120_m,2))</f>
      </c>
      <c r="H45" s="260"/>
      <c r="I45" s="244">
        <f>IF(ISBLANK(H45),"",VLOOKUP(H45,BF_180_m_H.,2))</f>
      </c>
      <c r="J45" s="262"/>
      <c r="K45" s="244">
        <f>IF(ISBLANK(J45),"",VLOOKUP(J45,BF_1000_m,2))</f>
      </c>
      <c r="L45" s="262"/>
      <c r="M45" s="244">
        <f t="shared" si="24"/>
      </c>
      <c r="N45" s="263"/>
      <c r="O45" s="244">
        <f>IF(ISBLANK(N45),"",VLOOKUP(N45,BF_LONGUEUR,2))</f>
      </c>
      <c r="P45" s="263">
        <v>580</v>
      </c>
      <c r="Q45" s="203">
        <f>IF(ISBLANK(P45),"",VLOOKUP(P45,BF_T.S.,2))</f>
        <v>4</v>
      </c>
      <c r="R45" s="263"/>
      <c r="S45" s="244">
        <f>IF(ISBLANK(R45),"",VLOOKUP(R45,BF_HAUTEUR,2))</f>
      </c>
      <c r="T45" s="263"/>
      <c r="U45" s="244">
        <f>IF(ISBLANK(T45),"",VLOOKUP(T45,BF_PERCHE,2))</f>
      </c>
      <c r="V45" s="263">
        <v>692</v>
      </c>
      <c r="W45" s="244">
        <f>IF(ISBLANK(V45),"",VLOOKUP(V45,BF_POIDS,2))</f>
        <v>10</v>
      </c>
      <c r="X45" s="264"/>
      <c r="Y45" s="244">
        <f>IF(ISBLANK(X45),"",VLOOKUP(X45,BF_DISQUE,2))</f>
      </c>
      <c r="Z45" s="264"/>
      <c r="AA45" s="244">
        <f>IF(ISBLANK(Z45),"",VLOOKUP(Z45,BF_JAVELOT,2))</f>
      </c>
      <c r="AB45" s="264"/>
      <c r="AC45" s="244">
        <f>IF(ISBLANK(AB45),"",VLOOKUP(AB45,BF_MARTEAU,2))</f>
      </c>
      <c r="AD45" s="265">
        <f t="shared" si="25"/>
        <v>3</v>
      </c>
      <c r="AE45" s="244">
        <f t="shared" si="26"/>
        <v>29</v>
      </c>
      <c r="AF45" s="266">
        <v>41</v>
      </c>
      <c r="AG45" s="129"/>
      <c r="AH45" s="275">
        <f t="shared" si="27"/>
      </c>
      <c r="AI45" s="275">
        <f t="shared" si="28"/>
      </c>
      <c r="AJ45" s="275">
        <f t="shared" si="29"/>
      </c>
      <c r="AK45" s="275">
        <f t="shared" si="30"/>
      </c>
      <c r="AL45" s="275">
        <f t="shared" si="31"/>
      </c>
      <c r="AM45" s="275">
        <f t="shared" si="32"/>
      </c>
      <c r="AN45" s="275">
        <f t="shared" si="33"/>
      </c>
      <c r="AO45" s="275">
        <f t="shared" si="34"/>
      </c>
      <c r="AP45" s="275">
        <f t="shared" si="35"/>
      </c>
      <c r="AQ45" s="275">
        <f t="shared" si="36"/>
      </c>
      <c r="AR45" s="275">
        <f t="shared" si="37"/>
      </c>
      <c r="AS45" s="275">
        <f t="shared" si="38"/>
      </c>
      <c r="AT45" s="275">
        <f t="shared" si="39"/>
      </c>
      <c r="AU45" s="275">
        <f t="shared" si="40"/>
        <v>29</v>
      </c>
      <c r="AV45" s="275">
        <f t="shared" si="41"/>
      </c>
      <c r="AW45" s="275">
        <f t="shared" si="42"/>
      </c>
      <c r="AX45" s="275">
        <f t="shared" si="43"/>
      </c>
      <c r="AY45" s="275">
        <f t="shared" si="44"/>
      </c>
      <c r="AZ45" s="275">
        <f t="shared" si="45"/>
      </c>
      <c r="BA45" s="275">
        <f t="shared" si="46"/>
      </c>
      <c r="BB45" s="275">
        <f t="shared" si="47"/>
      </c>
      <c r="BC45" s="168"/>
      <c r="BD45" s="168"/>
    </row>
    <row r="46" spans="1:56" s="75" customFormat="1" ht="15">
      <c r="A46" s="170" t="s">
        <v>258</v>
      </c>
      <c r="B46" s="167" t="s">
        <v>259</v>
      </c>
      <c r="C46" s="184" t="s">
        <v>41</v>
      </c>
      <c r="D46" s="354">
        <v>95</v>
      </c>
      <c r="E46" s="203">
        <f>IF(ISBLANK(D46),"",VLOOKUP(D46,BF_60_m,2))</f>
        <v>17</v>
      </c>
      <c r="F46" s="259"/>
      <c r="G46" s="244">
        <f>IF(ISBLANK(F46),"",VLOOKUP(F46,BF_120_m,2))</f>
      </c>
      <c r="H46" s="260"/>
      <c r="I46" s="244">
        <f>IF(ISBLANK(H46),"",VLOOKUP(H46,BF_180_m_H.,2))</f>
      </c>
      <c r="J46" s="262"/>
      <c r="K46" s="244">
        <f>IF(ISBLANK(J46),"",VLOOKUP(J46,BF_1000_m,2))</f>
      </c>
      <c r="L46" s="262"/>
      <c r="M46" s="244">
        <f t="shared" si="24"/>
      </c>
      <c r="N46" s="263"/>
      <c r="O46" s="244">
        <f>IF(ISBLANK(N46),"",VLOOKUP(N46,BF_LONGUEUR,2))</f>
      </c>
      <c r="P46" s="263">
        <v>680</v>
      </c>
      <c r="Q46" s="203">
        <f>IF(ISBLANK(P46),"",VLOOKUP(P46,BF_T.S.,2))</f>
        <v>8</v>
      </c>
      <c r="R46" s="263"/>
      <c r="S46" s="244">
        <f>IF(ISBLANK(R46),"",VLOOKUP(R46,BF_HAUTEUR,2))</f>
      </c>
      <c r="T46" s="263"/>
      <c r="U46" s="244">
        <f>IF(ISBLANK(T46),"",VLOOKUP(T46,BF_PERCHE,2))</f>
      </c>
      <c r="V46" s="263">
        <v>476</v>
      </c>
      <c r="W46" s="244">
        <f>IF(ISBLANK(V46),"",VLOOKUP(V46,BF_POIDS,2))</f>
        <v>3</v>
      </c>
      <c r="X46" s="264"/>
      <c r="Y46" s="244">
        <f>IF(ISBLANK(X46),"",VLOOKUP(X46,BF_DISQUE,2))</f>
      </c>
      <c r="Z46" s="264"/>
      <c r="AA46" s="244">
        <f>IF(ISBLANK(Z46),"",VLOOKUP(Z46,BF_JAVELOT,2))</f>
      </c>
      <c r="AB46" s="264"/>
      <c r="AC46" s="244">
        <f>IF(ISBLANK(AB46),"",VLOOKUP(AB46,BF_MARTEAU,2))</f>
      </c>
      <c r="AD46" s="265">
        <f t="shared" si="25"/>
        <v>3</v>
      </c>
      <c r="AE46" s="244">
        <f t="shared" si="26"/>
        <v>28</v>
      </c>
      <c r="AF46" s="266">
        <v>42</v>
      </c>
      <c r="AG46" s="129"/>
      <c r="AH46" s="275">
        <f t="shared" si="27"/>
      </c>
      <c r="AI46" s="275">
        <f t="shared" si="28"/>
      </c>
      <c r="AJ46" s="275">
        <f t="shared" si="29"/>
      </c>
      <c r="AK46" s="275">
        <f t="shared" si="30"/>
      </c>
      <c r="AL46" s="275">
        <f t="shared" si="31"/>
      </c>
      <c r="AM46" s="275">
        <f t="shared" si="32"/>
      </c>
      <c r="AN46" s="275">
        <f t="shared" si="33"/>
      </c>
      <c r="AO46" s="275">
        <f t="shared" si="34"/>
      </c>
      <c r="AP46" s="275">
        <f t="shared" si="35"/>
      </c>
      <c r="AQ46" s="275">
        <f t="shared" si="36"/>
      </c>
      <c r="AR46" s="275">
        <f t="shared" si="37"/>
      </c>
      <c r="AS46" s="275">
        <f t="shared" si="38"/>
      </c>
      <c r="AT46" s="275">
        <f t="shared" si="39"/>
      </c>
      <c r="AU46" s="275">
        <f t="shared" si="40"/>
        <v>28</v>
      </c>
      <c r="AV46" s="275">
        <f t="shared" si="41"/>
      </c>
      <c r="AW46" s="275">
        <f t="shared" si="42"/>
      </c>
      <c r="AX46" s="275">
        <f t="shared" si="43"/>
      </c>
      <c r="AY46" s="275">
        <f t="shared" si="44"/>
      </c>
      <c r="AZ46" s="275">
        <f t="shared" si="45"/>
      </c>
      <c r="BA46" s="275">
        <f t="shared" si="46"/>
      </c>
      <c r="BB46" s="275">
        <f t="shared" si="47"/>
      </c>
      <c r="BC46" s="168"/>
      <c r="BD46" s="168"/>
    </row>
    <row r="47" spans="1:54" s="75" customFormat="1" ht="15">
      <c r="A47" s="170" t="s">
        <v>249</v>
      </c>
      <c r="B47" s="167" t="s">
        <v>206</v>
      </c>
      <c r="C47" s="178" t="s">
        <v>44</v>
      </c>
      <c r="D47" s="354">
        <v>104</v>
      </c>
      <c r="E47" s="203">
        <f>IF(ISBLANK(D47),"",VLOOKUP(D47,BF_60_m,2))</f>
        <v>14</v>
      </c>
      <c r="F47" s="259"/>
      <c r="G47" s="244">
        <f>IF(ISBLANK(F47),"",VLOOKUP(F47,BF_120_m,2))</f>
      </c>
      <c r="H47" s="260"/>
      <c r="I47" s="244">
        <f>IF(ISBLANK(H47),"",VLOOKUP(H47,BF_180_m_H.,2))</f>
      </c>
      <c r="J47" s="262"/>
      <c r="K47" s="244">
        <f>IF(ISBLANK(J47),"",VLOOKUP(J47,BF_1000_m,2))</f>
      </c>
      <c r="L47" s="262">
        <v>8010</v>
      </c>
      <c r="M47" s="244">
        <f t="shared" si="24"/>
        <v>7</v>
      </c>
      <c r="N47" s="263"/>
      <c r="O47" s="244">
        <f>IF(ISBLANK(N47),"",VLOOKUP(N47,BF_LONGUEUR,2))</f>
      </c>
      <c r="P47" s="263"/>
      <c r="Q47" s="203">
        <f>IF(ISBLANK(P47),"",VLOOKUP(P47,BF_T.S.,2))</f>
      </c>
      <c r="R47" s="263"/>
      <c r="S47" s="244">
        <f>IF(ISBLANK(R47),"",VLOOKUP(R47,BF_HAUTEUR,2))</f>
      </c>
      <c r="T47" s="263"/>
      <c r="U47" s="244">
        <f>IF(ISBLANK(T47),"",VLOOKUP(T47,BF_PERCHE,2))</f>
      </c>
      <c r="V47" s="263">
        <v>578</v>
      </c>
      <c r="W47" s="244">
        <f>IF(ISBLANK(V47),"",VLOOKUP(V47,BF_POIDS,2))</f>
        <v>6</v>
      </c>
      <c r="X47" s="264"/>
      <c r="Y47" s="244"/>
      <c r="Z47" s="264"/>
      <c r="AA47" s="244">
        <f>IF(ISBLANK(Z47),"",VLOOKUP(Z47,BF_JAVELOT,2))</f>
      </c>
      <c r="AB47" s="264"/>
      <c r="AC47" s="244">
        <f>IF(ISBLANK(AB47),"",VLOOKUP(AB47,BF_MARTEAU,2))</f>
      </c>
      <c r="AD47" s="265">
        <f t="shared" si="25"/>
        <v>3</v>
      </c>
      <c r="AE47" s="244">
        <f t="shared" si="26"/>
        <v>27</v>
      </c>
      <c r="AF47" s="266">
        <v>43</v>
      </c>
      <c r="AG47" s="129"/>
      <c r="AH47" s="275">
        <f t="shared" si="27"/>
      </c>
      <c r="AI47" s="275">
        <f t="shared" si="28"/>
      </c>
      <c r="AJ47" s="275">
        <f t="shared" si="29"/>
      </c>
      <c r="AK47" s="275">
        <f t="shared" si="30"/>
      </c>
      <c r="AL47" s="275">
        <f t="shared" si="31"/>
      </c>
      <c r="AM47" s="275">
        <f t="shared" si="32"/>
      </c>
      <c r="AN47" s="275">
        <f t="shared" si="33"/>
      </c>
      <c r="AO47" s="275">
        <f t="shared" si="34"/>
      </c>
      <c r="AP47" s="275">
        <f t="shared" si="35"/>
      </c>
      <c r="AQ47" s="275">
        <f t="shared" si="36"/>
      </c>
      <c r="AR47" s="275">
        <f t="shared" si="37"/>
      </c>
      <c r="AS47" s="275">
        <f t="shared" si="38"/>
      </c>
      <c r="AT47" s="275">
        <f t="shared" si="39"/>
      </c>
      <c r="AU47" s="275">
        <f t="shared" si="40"/>
      </c>
      <c r="AV47" s="275">
        <f t="shared" si="41"/>
        <v>27</v>
      </c>
      <c r="AW47" s="275">
        <f t="shared" si="42"/>
      </c>
      <c r="AX47" s="275">
        <f t="shared" si="43"/>
      </c>
      <c r="AY47" s="275">
        <f t="shared" si="44"/>
      </c>
      <c r="AZ47" s="275">
        <f t="shared" si="45"/>
      </c>
      <c r="BA47" s="275">
        <f t="shared" si="46"/>
      </c>
      <c r="BB47" s="275">
        <f t="shared" si="47"/>
      </c>
    </row>
    <row r="48" spans="1:54" s="75" customFormat="1" ht="15">
      <c r="A48" s="121" t="s">
        <v>256</v>
      </c>
      <c r="B48" s="116" t="s">
        <v>257</v>
      </c>
      <c r="C48" s="178" t="s">
        <v>67</v>
      </c>
      <c r="D48" s="354">
        <v>117</v>
      </c>
      <c r="E48" s="203">
        <f>IF(ISBLANK(D48),"",VLOOKUP(D48,BF_60_m,2))</f>
        <v>11</v>
      </c>
      <c r="F48" s="259"/>
      <c r="G48" s="244">
        <f>IF(ISBLANK(F48),"",VLOOKUP(F48,BF_120_m,2))</f>
      </c>
      <c r="H48" s="260"/>
      <c r="I48" s="244">
        <f>IF(ISBLANK(H48),"",VLOOKUP(H48,BF_180_m_H.,2))</f>
      </c>
      <c r="J48" s="262"/>
      <c r="K48" s="244">
        <f>IF(ISBLANK(J48),"",VLOOKUP(J48,BF_1000_m,2))</f>
      </c>
      <c r="L48" s="262">
        <v>7000</v>
      </c>
      <c r="M48" s="244">
        <f t="shared" si="24"/>
        <v>14</v>
      </c>
      <c r="N48" s="263"/>
      <c r="O48" s="244">
        <f>IF(ISBLANK(N48),"",VLOOKUP(N48,BF_LONGUEUR,2))</f>
      </c>
      <c r="P48" s="263"/>
      <c r="Q48" s="203">
        <f>IF(ISBLANK(P48),"",VLOOKUP(P48,BF_T.S.,2))</f>
      </c>
      <c r="R48" s="263"/>
      <c r="S48" s="244">
        <f>IF(ISBLANK(R48),"",VLOOKUP(R48,BF_HAUTEUR,2))</f>
      </c>
      <c r="T48" s="263"/>
      <c r="U48" s="244">
        <f>IF(ISBLANK(T48),"",VLOOKUP(T48,BF_PERCHE,2))</f>
      </c>
      <c r="V48" s="263">
        <v>390</v>
      </c>
      <c r="W48" s="244">
        <f>IF(ISBLANK(V48),"",VLOOKUP(V48,BF_POIDS,2))</f>
        <v>1</v>
      </c>
      <c r="X48" s="264"/>
      <c r="Y48" s="244">
        <f>IF(ISBLANK(X48),"",VLOOKUP(X48,BF_DISQUE,2))</f>
      </c>
      <c r="Z48" s="264"/>
      <c r="AA48" s="244">
        <f>IF(ISBLANK(Z48),"",VLOOKUP(Z48,BF_JAVELOT,2))</f>
      </c>
      <c r="AB48" s="264"/>
      <c r="AC48" s="244">
        <f>IF(ISBLANK(AB48),"",VLOOKUP(AB48,BF_MARTEAU,2))</f>
      </c>
      <c r="AD48" s="265">
        <f t="shared" si="25"/>
        <v>3</v>
      </c>
      <c r="AE48" s="244">
        <f t="shared" si="26"/>
        <v>26</v>
      </c>
      <c r="AF48" s="266">
        <v>44</v>
      </c>
      <c r="AG48" s="129"/>
      <c r="AH48" s="275">
        <f t="shared" si="27"/>
      </c>
      <c r="AI48" s="275">
        <f t="shared" si="28"/>
      </c>
      <c r="AJ48" s="275">
        <f t="shared" si="29"/>
      </c>
      <c r="AK48" s="275">
        <f t="shared" si="30"/>
      </c>
      <c r="AL48" s="275">
        <f t="shared" si="31"/>
      </c>
      <c r="AM48" s="275">
        <f t="shared" si="32"/>
      </c>
      <c r="AN48" s="275">
        <f t="shared" si="33"/>
      </c>
      <c r="AO48" s="275">
        <f t="shared" si="34"/>
      </c>
      <c r="AP48" s="275">
        <f t="shared" si="35"/>
      </c>
      <c r="AQ48" s="275">
        <f t="shared" si="36"/>
        <v>26</v>
      </c>
      <c r="AR48" s="275">
        <f t="shared" si="37"/>
      </c>
      <c r="AS48" s="275">
        <f t="shared" si="38"/>
      </c>
      <c r="AT48" s="275">
        <f t="shared" si="39"/>
      </c>
      <c r="AU48" s="275">
        <f t="shared" si="40"/>
      </c>
      <c r="AV48" s="275">
        <f t="shared" si="41"/>
      </c>
      <c r="AW48" s="275">
        <f t="shared" si="42"/>
      </c>
      <c r="AX48" s="275">
        <f t="shared" si="43"/>
      </c>
      <c r="AY48" s="275">
        <f t="shared" si="44"/>
      </c>
      <c r="AZ48" s="275">
        <f t="shared" si="45"/>
      </c>
      <c r="BA48" s="275">
        <f t="shared" si="46"/>
      </c>
      <c r="BB48" s="275">
        <f t="shared" si="47"/>
      </c>
    </row>
    <row r="49" spans="1:54" s="75" customFormat="1" ht="15">
      <c r="A49" s="121" t="s">
        <v>558</v>
      </c>
      <c r="B49" s="116" t="s">
        <v>559</v>
      </c>
      <c r="C49" s="184" t="s">
        <v>40</v>
      </c>
      <c r="D49" s="354">
        <v>112</v>
      </c>
      <c r="E49" s="203">
        <f>IF(ISBLANK(D49),"",VLOOKUP(D49,BF_60_m,2))</f>
        <v>12</v>
      </c>
      <c r="F49" s="259"/>
      <c r="G49" s="244">
        <f>IF(ISBLANK(F49),"",VLOOKUP(F49,BF_120_m,2))</f>
      </c>
      <c r="H49" s="260"/>
      <c r="I49" s="244">
        <f>IF(ISBLANK(H49),"",VLOOKUP(H49,BF_180_m_H.,2))</f>
      </c>
      <c r="J49" s="262"/>
      <c r="K49" s="244">
        <f>IF(ISBLANK(J49),"",VLOOKUP(J49,BF_1000_m,2))</f>
      </c>
      <c r="L49" s="262">
        <v>7100</v>
      </c>
      <c r="M49" s="244">
        <f t="shared" si="24"/>
        <v>13</v>
      </c>
      <c r="N49" s="263"/>
      <c r="O49" s="244">
        <f>IF(ISBLANK(N49),"",VLOOKUP(N49,BF_LONGUEUR,2))</f>
      </c>
      <c r="P49" s="263"/>
      <c r="Q49" s="203">
        <f>IF(ISBLANK(P49),"",VLOOKUP(P49,BF_T.S.,2))</f>
      </c>
      <c r="R49" s="263"/>
      <c r="S49" s="244">
        <f>IF(ISBLANK(R49),"",VLOOKUP(R49,BF_HAUTEUR,2))</f>
      </c>
      <c r="T49" s="263"/>
      <c r="U49" s="244">
        <f>IF(ISBLANK(T49),"",VLOOKUP(T49,BF_PERCHE,2))</f>
      </c>
      <c r="V49" s="263">
        <v>380</v>
      </c>
      <c r="W49" s="244">
        <f>IF(ISBLANK(V49),"",VLOOKUP(V49,BF_POIDS,2))</f>
        <v>1</v>
      </c>
      <c r="X49" s="264"/>
      <c r="Y49" s="244">
        <f>IF(ISBLANK(X49),"",VLOOKUP(X49,BF_DISQUE,2))</f>
      </c>
      <c r="Z49" s="264"/>
      <c r="AA49" s="244">
        <f>IF(ISBLANK(Z49),"",VLOOKUP(Z49,BF_JAVELOT,2))</f>
      </c>
      <c r="AB49" s="264"/>
      <c r="AC49" s="244">
        <f>IF(ISBLANK(AB49),"",VLOOKUP(AB49,BF_MARTEAU,2))</f>
      </c>
      <c r="AD49" s="265">
        <f t="shared" si="25"/>
        <v>3</v>
      </c>
      <c r="AE49" s="244">
        <f t="shared" si="26"/>
        <v>26</v>
      </c>
      <c r="AF49" s="266">
        <v>45</v>
      </c>
      <c r="AG49" s="129"/>
      <c r="AH49" s="275">
        <f t="shared" si="27"/>
      </c>
      <c r="AI49" s="275">
        <f t="shared" si="28"/>
        <v>26</v>
      </c>
      <c r="AJ49" s="275">
        <f t="shared" si="29"/>
      </c>
      <c r="AK49" s="275">
        <f t="shared" si="30"/>
      </c>
      <c r="AL49" s="275">
        <f t="shared" si="31"/>
      </c>
      <c r="AM49" s="275">
        <f t="shared" si="32"/>
      </c>
      <c r="AN49" s="275">
        <f t="shared" si="33"/>
      </c>
      <c r="AO49" s="275">
        <f t="shared" si="34"/>
      </c>
      <c r="AP49" s="275">
        <f t="shared" si="35"/>
      </c>
      <c r="AQ49" s="275">
        <f t="shared" si="36"/>
      </c>
      <c r="AR49" s="275">
        <f t="shared" si="37"/>
      </c>
      <c r="AS49" s="275">
        <f t="shared" si="38"/>
      </c>
      <c r="AT49" s="275">
        <f t="shared" si="39"/>
      </c>
      <c r="AU49" s="275">
        <f t="shared" si="40"/>
      </c>
      <c r="AV49" s="275">
        <f t="shared" si="41"/>
      </c>
      <c r="AW49" s="275">
        <f t="shared" si="42"/>
      </c>
      <c r="AX49" s="275">
        <f t="shared" si="43"/>
      </c>
      <c r="AY49" s="275">
        <f t="shared" si="44"/>
      </c>
      <c r="AZ49" s="275">
        <f t="shared" si="45"/>
      </c>
      <c r="BA49" s="275">
        <f t="shared" si="46"/>
      </c>
      <c r="BB49" s="275">
        <f t="shared" si="47"/>
      </c>
    </row>
    <row r="50" spans="1:56" s="75" customFormat="1" ht="15">
      <c r="A50" s="118" t="s">
        <v>236</v>
      </c>
      <c r="B50" s="117" t="s">
        <v>237</v>
      </c>
      <c r="C50" s="177" t="s">
        <v>59</v>
      </c>
      <c r="D50" s="354">
        <v>91</v>
      </c>
      <c r="E50" s="203">
        <f>IF(ISBLANK(D50),"",VLOOKUP(D50,BF_60_m,2))</f>
        <v>19</v>
      </c>
      <c r="F50" s="259"/>
      <c r="G50" s="244">
        <f>IF(ISBLANK(F50),"",VLOOKUP(F50,BF_120_m,2))</f>
      </c>
      <c r="H50" s="260"/>
      <c r="I50" s="244">
        <f>IF(ISBLANK(H50),"",VLOOKUP(H50,BF_180_m_H.,2))</f>
      </c>
      <c r="J50" s="262"/>
      <c r="K50" s="244">
        <f>IF(ISBLANK(J50),"",VLOOKUP(J50,BF_1000_m,2))</f>
      </c>
      <c r="L50" s="262"/>
      <c r="M50" s="244">
        <f t="shared" si="24"/>
      </c>
      <c r="N50" s="263"/>
      <c r="O50" s="244">
        <f>IF(ISBLANK(N50),"",VLOOKUP(N50,BF_LONGUEUR,2))</f>
      </c>
      <c r="P50" s="263" t="s">
        <v>507</v>
      </c>
      <c r="Q50" s="203">
        <v>1</v>
      </c>
      <c r="R50" s="263"/>
      <c r="S50" s="244">
        <f>IF(ISBLANK(R50),"",VLOOKUP(R50,BF_HAUTEUR,2))</f>
      </c>
      <c r="T50" s="263"/>
      <c r="U50" s="244">
        <f>IF(ISBLANK(T50),"",VLOOKUP(T50,BF_PERCHE,2))</f>
      </c>
      <c r="V50" s="263">
        <v>510</v>
      </c>
      <c r="W50" s="244">
        <f>IF(ISBLANK(V50),"",VLOOKUP(V50,BF_POIDS,2))</f>
        <v>4</v>
      </c>
      <c r="X50" s="264"/>
      <c r="Y50" s="244">
        <f>IF(ISBLANK(X50),"",VLOOKUP(X50,BF_DISQUE,2))</f>
      </c>
      <c r="Z50" s="264"/>
      <c r="AA50" s="244">
        <f>IF(ISBLANK(Z50),"",VLOOKUP(Z50,BF_JAVELOT,2))</f>
      </c>
      <c r="AB50" s="264"/>
      <c r="AC50" s="244">
        <f>IF(ISBLANK(AB50),"",VLOOKUP(AB50,BF_MARTEAU,2))</f>
      </c>
      <c r="AD50" s="265">
        <f t="shared" si="25"/>
        <v>3</v>
      </c>
      <c r="AE50" s="244">
        <f t="shared" si="26"/>
        <v>24</v>
      </c>
      <c r="AF50" s="266">
        <v>46</v>
      </c>
      <c r="AG50" s="129"/>
      <c r="AH50" s="275">
        <f t="shared" si="27"/>
        <v>24</v>
      </c>
      <c r="AI50" s="275">
        <f t="shared" si="28"/>
      </c>
      <c r="AJ50" s="275">
        <f t="shared" si="29"/>
      </c>
      <c r="AK50" s="275">
        <f t="shared" si="30"/>
      </c>
      <c r="AL50" s="275">
        <f t="shared" si="31"/>
      </c>
      <c r="AM50" s="275">
        <f t="shared" si="32"/>
      </c>
      <c r="AN50" s="275">
        <f t="shared" si="33"/>
      </c>
      <c r="AO50" s="275">
        <f t="shared" si="34"/>
      </c>
      <c r="AP50" s="275">
        <f t="shared" si="35"/>
      </c>
      <c r="AQ50" s="275">
        <f t="shared" si="36"/>
      </c>
      <c r="AR50" s="275">
        <f t="shared" si="37"/>
      </c>
      <c r="AS50" s="275">
        <f t="shared" si="38"/>
      </c>
      <c r="AT50" s="275">
        <f t="shared" si="39"/>
      </c>
      <c r="AU50" s="275">
        <f t="shared" si="40"/>
      </c>
      <c r="AV50" s="275">
        <f t="shared" si="41"/>
      </c>
      <c r="AW50" s="275">
        <f t="shared" si="42"/>
      </c>
      <c r="AX50" s="275">
        <f t="shared" si="43"/>
      </c>
      <c r="AY50" s="275">
        <f t="shared" si="44"/>
      </c>
      <c r="AZ50" s="275">
        <f t="shared" si="45"/>
      </c>
      <c r="BA50" s="275">
        <f t="shared" si="46"/>
      </c>
      <c r="BB50" s="275">
        <f t="shared" si="47"/>
      </c>
      <c r="BC50" s="168"/>
      <c r="BD50" s="168"/>
    </row>
    <row r="51" spans="1:56" s="75" customFormat="1" ht="15">
      <c r="A51" s="118" t="s">
        <v>550</v>
      </c>
      <c r="B51" s="117" t="s">
        <v>551</v>
      </c>
      <c r="C51" s="178" t="s">
        <v>69</v>
      </c>
      <c r="D51" s="354">
        <v>117</v>
      </c>
      <c r="E51" s="203">
        <f>IF(ISBLANK(D51),"",VLOOKUP(D51,BF_60_m,2))</f>
        <v>11</v>
      </c>
      <c r="F51" s="259"/>
      <c r="G51" s="244">
        <f>IF(ISBLANK(F51),"",VLOOKUP(F51,BF_120_m,2))</f>
      </c>
      <c r="H51" s="260"/>
      <c r="I51" s="244">
        <f>IF(ISBLANK(H51),"",VLOOKUP(H51,BF_180_m_H.,2))</f>
      </c>
      <c r="J51" s="262"/>
      <c r="K51" s="244">
        <f>IF(ISBLANK(J51),"",VLOOKUP(J51,BF_1000_m,2))</f>
      </c>
      <c r="L51" s="262">
        <v>7210</v>
      </c>
      <c r="M51" s="244">
        <f t="shared" si="24"/>
        <v>11</v>
      </c>
      <c r="N51" s="263"/>
      <c r="O51" s="244">
        <f>IF(ISBLANK(N51),"",VLOOKUP(N51,BF_LONGUEUR,2))</f>
      </c>
      <c r="P51" s="263">
        <v>480</v>
      </c>
      <c r="Q51" s="203">
        <f>IF(ISBLANK(P51),"",VLOOKUP(P51,BF_T.S.,2))</f>
        <v>1</v>
      </c>
      <c r="R51" s="263"/>
      <c r="S51" s="244">
        <f>IF(ISBLANK(R51),"",VLOOKUP(R51,BF_HAUTEUR,2))</f>
      </c>
      <c r="T51" s="263"/>
      <c r="U51" s="244">
        <f>IF(ISBLANK(T51),"",VLOOKUP(T51,BF_PERCHE,2))</f>
      </c>
      <c r="V51" s="263"/>
      <c r="W51" s="244">
        <f>IF(ISBLANK(V51),"",VLOOKUP(V51,BF_POIDS,2))</f>
      </c>
      <c r="X51" s="264"/>
      <c r="Y51" s="244">
        <f>IF(ISBLANK(X51),"",VLOOKUP(X51,BF_DISQUE,2))</f>
      </c>
      <c r="Z51" s="264"/>
      <c r="AA51" s="244">
        <f>IF(ISBLANK(Z51),"",VLOOKUP(Z51,BF_JAVELOT,2))</f>
      </c>
      <c r="AB51" s="264"/>
      <c r="AC51" s="244">
        <f>IF(ISBLANK(AB51),"",VLOOKUP(AB51,BF_MARTEAU,2))</f>
      </c>
      <c r="AD51" s="265">
        <f t="shared" si="25"/>
        <v>3</v>
      </c>
      <c r="AE51" s="244">
        <f t="shared" si="26"/>
        <v>23</v>
      </c>
      <c r="AF51" s="266">
        <v>47</v>
      </c>
      <c r="AG51" s="129"/>
      <c r="AH51" s="275">
        <f t="shared" si="27"/>
      </c>
      <c r="AI51" s="275">
        <f t="shared" si="28"/>
      </c>
      <c r="AJ51" s="275">
        <f t="shared" si="29"/>
      </c>
      <c r="AK51" s="275">
        <f t="shared" si="30"/>
        <v>23</v>
      </c>
      <c r="AL51" s="275">
        <f t="shared" si="31"/>
      </c>
      <c r="AM51" s="275">
        <f t="shared" si="32"/>
      </c>
      <c r="AN51" s="275">
        <f t="shared" si="33"/>
      </c>
      <c r="AO51" s="275">
        <f t="shared" si="34"/>
      </c>
      <c r="AP51" s="275">
        <f t="shared" si="35"/>
      </c>
      <c r="AQ51" s="275">
        <f t="shared" si="36"/>
      </c>
      <c r="AR51" s="275">
        <f t="shared" si="37"/>
      </c>
      <c r="AS51" s="275">
        <f t="shared" si="38"/>
      </c>
      <c r="AT51" s="275">
        <f t="shared" si="39"/>
      </c>
      <c r="AU51" s="275">
        <f t="shared" si="40"/>
      </c>
      <c r="AV51" s="275">
        <f t="shared" si="41"/>
      </c>
      <c r="AW51" s="275">
        <f t="shared" si="42"/>
      </c>
      <c r="AX51" s="275">
        <f t="shared" si="43"/>
      </c>
      <c r="AY51" s="275">
        <f t="shared" si="44"/>
      </c>
      <c r="AZ51" s="275">
        <f t="shared" si="45"/>
      </c>
      <c r="BA51" s="275">
        <f t="shared" si="46"/>
      </c>
      <c r="BB51" s="275">
        <f t="shared" si="47"/>
      </c>
      <c r="BC51" s="168"/>
      <c r="BD51" s="168"/>
    </row>
    <row r="52" spans="1:54" s="75" customFormat="1" ht="15">
      <c r="A52" s="170" t="s">
        <v>254</v>
      </c>
      <c r="B52" s="167" t="s">
        <v>255</v>
      </c>
      <c r="C52" s="178" t="s">
        <v>67</v>
      </c>
      <c r="D52" s="354">
        <v>107</v>
      </c>
      <c r="E52" s="203">
        <f>IF(ISBLANK(D52),"",VLOOKUP(D52,BF_60_m,2))</f>
        <v>13</v>
      </c>
      <c r="F52" s="259"/>
      <c r="G52" s="244">
        <f>IF(ISBLANK(F52),"",VLOOKUP(F52,BF_120_m,2))</f>
      </c>
      <c r="H52" s="260"/>
      <c r="I52" s="244">
        <f>IF(ISBLANK(H52),"",VLOOKUP(H52,BF_180_m_H.,2))</f>
      </c>
      <c r="J52" s="262"/>
      <c r="K52" s="244">
        <f>IF(ISBLANK(J52),"",VLOOKUP(J52,BF_1000_m,2))</f>
      </c>
      <c r="L52" s="262"/>
      <c r="M52" s="244">
        <f t="shared" si="24"/>
      </c>
      <c r="N52" s="263"/>
      <c r="O52" s="244">
        <f>IF(ISBLANK(N52),"",VLOOKUP(N52,BF_LONGUEUR,2))</f>
      </c>
      <c r="P52" s="263"/>
      <c r="Q52" s="203">
        <f>IF(ISBLANK(P52),"",VLOOKUP(P52,BF_T.S.,2))</f>
      </c>
      <c r="R52" s="263">
        <v>95</v>
      </c>
      <c r="S52" s="244">
        <f>IF(ISBLANK(R52),"",VLOOKUP(R52,BF_HAUTEUR,2))</f>
        <v>7</v>
      </c>
      <c r="T52" s="263"/>
      <c r="U52" s="244">
        <f>IF(ISBLANK(T52),"",VLOOKUP(T52,BF_PERCHE,2))</f>
      </c>
      <c r="V52" s="263">
        <v>474</v>
      </c>
      <c r="W52" s="244">
        <f>IF(ISBLANK(V52),"",VLOOKUP(V52,BF_POIDS,2))</f>
        <v>3</v>
      </c>
      <c r="X52" s="264"/>
      <c r="Y52" s="244">
        <f>IF(ISBLANK(X52),"",VLOOKUP(X52,BF_DISQUE,2))</f>
      </c>
      <c r="Z52" s="264"/>
      <c r="AA52" s="244">
        <f>IF(ISBLANK(Z52),"",VLOOKUP(Z52,BF_JAVELOT,2))</f>
      </c>
      <c r="AB52" s="264"/>
      <c r="AC52" s="244">
        <f>IF(ISBLANK(AB52),"",VLOOKUP(AB52,BF_MARTEAU,2))</f>
      </c>
      <c r="AD52" s="265">
        <f t="shared" si="25"/>
        <v>3</v>
      </c>
      <c r="AE52" s="244">
        <f t="shared" si="26"/>
        <v>23</v>
      </c>
      <c r="AF52" s="266">
        <v>48</v>
      </c>
      <c r="AG52" s="129"/>
      <c r="AH52" s="275">
        <f t="shared" si="27"/>
      </c>
      <c r="AI52" s="275">
        <f t="shared" si="28"/>
      </c>
      <c r="AJ52" s="275">
        <f t="shared" si="29"/>
      </c>
      <c r="AK52" s="275">
        <f t="shared" si="30"/>
      </c>
      <c r="AL52" s="275">
        <f t="shared" si="31"/>
      </c>
      <c r="AM52" s="275">
        <f t="shared" si="32"/>
      </c>
      <c r="AN52" s="275">
        <f t="shared" si="33"/>
      </c>
      <c r="AO52" s="275">
        <f t="shared" si="34"/>
      </c>
      <c r="AP52" s="275">
        <f t="shared" si="35"/>
      </c>
      <c r="AQ52" s="275">
        <f t="shared" si="36"/>
        <v>23</v>
      </c>
      <c r="AR52" s="275">
        <f t="shared" si="37"/>
      </c>
      <c r="AS52" s="275">
        <f t="shared" si="38"/>
      </c>
      <c r="AT52" s="275">
        <f t="shared" si="39"/>
      </c>
      <c r="AU52" s="275">
        <f t="shared" si="40"/>
      </c>
      <c r="AV52" s="275">
        <f t="shared" si="41"/>
      </c>
      <c r="AW52" s="275">
        <f t="shared" si="42"/>
      </c>
      <c r="AX52" s="275">
        <f t="shared" si="43"/>
      </c>
      <c r="AY52" s="275">
        <f t="shared" si="44"/>
      </c>
      <c r="AZ52" s="275">
        <f t="shared" si="45"/>
      </c>
      <c r="BA52" s="275">
        <f t="shared" si="46"/>
      </c>
      <c r="BB52" s="275">
        <f t="shared" si="47"/>
      </c>
    </row>
    <row r="53" spans="1:54" s="75" customFormat="1" ht="15">
      <c r="A53" s="170" t="s">
        <v>403</v>
      </c>
      <c r="B53" s="167" t="s">
        <v>404</v>
      </c>
      <c r="C53" s="184" t="s">
        <v>42</v>
      </c>
      <c r="D53" s="354">
        <v>98</v>
      </c>
      <c r="E53" s="203">
        <f>IF(ISBLANK(D53),"",VLOOKUP(D53,BF_60_m,2))</f>
        <v>16</v>
      </c>
      <c r="F53" s="259"/>
      <c r="G53" s="244">
        <f>IF(ISBLANK(F53),"",VLOOKUP(F53,BF_120_m,2))</f>
      </c>
      <c r="H53" s="260"/>
      <c r="I53" s="244">
        <f>IF(ISBLANK(H53),"",VLOOKUP(H53,BF_180_m_H.,2))</f>
      </c>
      <c r="J53" s="262"/>
      <c r="K53" s="244">
        <f>IF(ISBLANK(J53),"",VLOOKUP(J53,BF_1000_m,2))</f>
      </c>
      <c r="L53" s="262"/>
      <c r="M53" s="244">
        <f t="shared" si="24"/>
      </c>
      <c r="N53" s="263"/>
      <c r="O53" s="244">
        <f>IF(ISBLANK(N53),"",VLOOKUP(N53,BF_LONGUEUR,2))</f>
      </c>
      <c r="P53" s="263">
        <v>592</v>
      </c>
      <c r="Q53" s="203">
        <f>IF(ISBLANK(P53),"",VLOOKUP(P53,BF_T.S.,2))</f>
        <v>4</v>
      </c>
      <c r="R53" s="263"/>
      <c r="S53" s="244">
        <f>IF(ISBLANK(R53),"",VLOOKUP(R53,BF_HAUTEUR,2))</f>
      </c>
      <c r="T53" s="263"/>
      <c r="U53" s="244">
        <f>IF(ISBLANK(T53),"",VLOOKUP(T53,BF_PERCHE,2))</f>
      </c>
      <c r="V53" s="263">
        <v>444</v>
      </c>
      <c r="W53" s="244">
        <f>IF(ISBLANK(V53),"",VLOOKUP(V53,BF_POIDS,2))</f>
        <v>3</v>
      </c>
      <c r="X53" s="264"/>
      <c r="Y53" s="244">
        <f>IF(ISBLANK(X53),"",VLOOKUP(X53,BF_DISQUE,2))</f>
      </c>
      <c r="Z53" s="264"/>
      <c r="AA53" s="244">
        <f>IF(ISBLANK(Z53),"",VLOOKUP(Z53,BF_JAVELOT,2))</f>
      </c>
      <c r="AB53" s="264"/>
      <c r="AC53" s="244">
        <f>IF(ISBLANK(AB53),"",VLOOKUP(AB53,BF_MARTEAU,2))</f>
      </c>
      <c r="AD53" s="265">
        <f t="shared" si="25"/>
        <v>3</v>
      </c>
      <c r="AE53" s="244">
        <f t="shared" si="26"/>
        <v>23</v>
      </c>
      <c r="AF53" s="266">
        <v>49</v>
      </c>
      <c r="AG53" s="129"/>
      <c r="AH53" s="275">
        <f t="shared" si="27"/>
      </c>
      <c r="AI53" s="275">
        <f t="shared" si="28"/>
      </c>
      <c r="AJ53" s="275">
        <f t="shared" si="29"/>
      </c>
      <c r="AK53" s="275">
        <f t="shared" si="30"/>
      </c>
      <c r="AL53" s="275">
        <f t="shared" si="31"/>
      </c>
      <c r="AM53" s="275">
        <f t="shared" si="32"/>
      </c>
      <c r="AN53" s="275">
        <f t="shared" si="33"/>
      </c>
      <c r="AO53" s="275">
        <f t="shared" si="34"/>
      </c>
      <c r="AP53" s="275">
        <f t="shared" si="35"/>
      </c>
      <c r="AQ53" s="275">
        <f t="shared" si="36"/>
      </c>
      <c r="AR53" s="275">
        <f t="shared" si="37"/>
      </c>
      <c r="AS53" s="275">
        <f t="shared" si="38"/>
      </c>
      <c r="AT53" s="275">
        <f t="shared" si="39"/>
      </c>
      <c r="AU53" s="275">
        <f t="shared" si="40"/>
      </c>
      <c r="AV53" s="275">
        <f t="shared" si="41"/>
      </c>
      <c r="AW53" s="275">
        <f t="shared" si="42"/>
      </c>
      <c r="AX53" s="275">
        <f t="shared" si="43"/>
        <v>23</v>
      </c>
      <c r="AY53" s="275">
        <f t="shared" si="44"/>
      </c>
      <c r="AZ53" s="275">
        <f t="shared" si="45"/>
      </c>
      <c r="BA53" s="275">
        <f t="shared" si="46"/>
      </c>
      <c r="BB53" s="275">
        <f t="shared" si="47"/>
      </c>
    </row>
    <row r="54" spans="1:56" s="75" customFormat="1" ht="15">
      <c r="A54" s="118" t="s">
        <v>172</v>
      </c>
      <c r="B54" s="117" t="s">
        <v>240</v>
      </c>
      <c r="C54" s="178" t="s">
        <v>69</v>
      </c>
      <c r="D54" s="354">
        <v>89</v>
      </c>
      <c r="E54" s="203">
        <f>IF(ISBLANK(D54),"",VLOOKUP(D54,BF_60_m,2))</f>
        <v>20</v>
      </c>
      <c r="F54" s="259"/>
      <c r="G54" s="244">
        <f>IF(ISBLANK(F54),"",VLOOKUP(F54,BF_120_m,2))</f>
      </c>
      <c r="H54" s="260"/>
      <c r="I54" s="244">
        <f>IF(ISBLANK(H54),"",VLOOKUP(H54,BF_180_m_H.,2))</f>
      </c>
      <c r="J54" s="262"/>
      <c r="K54" s="244">
        <f>IF(ISBLANK(J54),"",VLOOKUP(J54,BF_1000_m,2))</f>
      </c>
      <c r="L54" s="262"/>
      <c r="M54" s="244">
        <f t="shared" si="24"/>
      </c>
      <c r="N54" s="263"/>
      <c r="O54" s="244">
        <f>IF(ISBLANK(N54),"",VLOOKUP(N54,BF_LONGUEUR,2))</f>
      </c>
      <c r="P54" s="263" t="s">
        <v>507</v>
      </c>
      <c r="Q54" s="203">
        <v>1</v>
      </c>
      <c r="R54" s="263"/>
      <c r="S54" s="244">
        <f>IF(ISBLANK(R54),"",VLOOKUP(R54,BF_HAUTEUR,2))</f>
      </c>
      <c r="T54" s="263" t="s">
        <v>507</v>
      </c>
      <c r="U54" s="244">
        <v>1</v>
      </c>
      <c r="V54" s="263"/>
      <c r="W54" s="244">
        <f>IF(ISBLANK(V54),"",VLOOKUP(V54,BF_POIDS,2))</f>
      </c>
      <c r="X54" s="264"/>
      <c r="Y54" s="244">
        <f>IF(ISBLANK(X54),"",VLOOKUP(X54,BF_DISQUE,2))</f>
      </c>
      <c r="Z54" s="264"/>
      <c r="AA54" s="244">
        <f>IF(ISBLANK(Z54),"",VLOOKUP(Z54,BF_JAVELOT,2))</f>
      </c>
      <c r="AB54" s="264"/>
      <c r="AC54" s="244">
        <f>IF(ISBLANK(AB54),"",VLOOKUP(AB54,BF_MARTEAU,2))</f>
      </c>
      <c r="AD54" s="265">
        <f t="shared" si="25"/>
        <v>3</v>
      </c>
      <c r="AE54" s="244">
        <f t="shared" si="26"/>
        <v>22</v>
      </c>
      <c r="AF54" s="266">
        <v>50</v>
      </c>
      <c r="AG54" s="129"/>
      <c r="AH54" s="275">
        <f t="shared" si="27"/>
      </c>
      <c r="AI54" s="275">
        <f t="shared" si="28"/>
      </c>
      <c r="AJ54" s="275">
        <f t="shared" si="29"/>
      </c>
      <c r="AK54" s="275">
        <f t="shared" si="30"/>
        <v>22</v>
      </c>
      <c r="AL54" s="275">
        <f t="shared" si="31"/>
      </c>
      <c r="AM54" s="275">
        <f t="shared" si="32"/>
      </c>
      <c r="AN54" s="275">
        <f t="shared" si="33"/>
      </c>
      <c r="AO54" s="275">
        <f t="shared" si="34"/>
      </c>
      <c r="AP54" s="275">
        <f t="shared" si="35"/>
      </c>
      <c r="AQ54" s="275">
        <f t="shared" si="36"/>
      </c>
      <c r="AR54" s="275">
        <f t="shared" si="37"/>
      </c>
      <c r="AS54" s="275">
        <f t="shared" si="38"/>
      </c>
      <c r="AT54" s="275">
        <f t="shared" si="39"/>
      </c>
      <c r="AU54" s="275">
        <f t="shared" si="40"/>
      </c>
      <c r="AV54" s="275">
        <f t="shared" si="41"/>
      </c>
      <c r="AW54" s="275">
        <f t="shared" si="42"/>
      </c>
      <c r="AX54" s="275">
        <f t="shared" si="43"/>
      </c>
      <c r="AY54" s="275">
        <f t="shared" si="44"/>
      </c>
      <c r="AZ54" s="275">
        <f t="shared" si="45"/>
      </c>
      <c r="BA54" s="275">
        <f t="shared" si="46"/>
      </c>
      <c r="BB54" s="275">
        <f t="shared" si="47"/>
      </c>
      <c r="BC54" s="168"/>
      <c r="BD54" s="168"/>
    </row>
    <row r="55" spans="1:56" s="169" customFormat="1" ht="16.5">
      <c r="A55" s="170" t="s">
        <v>130</v>
      </c>
      <c r="B55" s="167" t="s">
        <v>131</v>
      </c>
      <c r="C55" s="184" t="s">
        <v>41</v>
      </c>
      <c r="D55" s="354">
        <v>101</v>
      </c>
      <c r="E55" s="203">
        <f>IF(ISBLANK(D55),"",VLOOKUP(D55,BF_60_m,2))</f>
        <v>15</v>
      </c>
      <c r="F55" s="259"/>
      <c r="G55" s="244">
        <f>IF(ISBLANK(F55),"",VLOOKUP(F55,BF_120_m,2))</f>
      </c>
      <c r="H55" s="260"/>
      <c r="I55" s="244">
        <f>IF(ISBLANK(H55),"",VLOOKUP(H55,BF_180_m_H.,2))</f>
      </c>
      <c r="J55" s="262"/>
      <c r="K55" s="244">
        <f>IF(ISBLANK(J55),"",VLOOKUP(J55,BF_1000_m,2))</f>
      </c>
      <c r="L55" s="262"/>
      <c r="M55" s="244">
        <f t="shared" si="24"/>
      </c>
      <c r="N55" s="263"/>
      <c r="O55" s="244">
        <f>IF(ISBLANK(N55),"",VLOOKUP(N55,BF_LONGUEUR,2))</f>
      </c>
      <c r="P55" s="263">
        <v>585</v>
      </c>
      <c r="Q55" s="203">
        <f>IF(ISBLANK(P55),"",VLOOKUP(P55,BF_T.S.,2))</f>
        <v>4</v>
      </c>
      <c r="R55" s="263"/>
      <c r="S55" s="244">
        <f>IF(ISBLANK(R55),"",VLOOKUP(R55,BF_HAUTEUR,2))</f>
      </c>
      <c r="T55" s="263"/>
      <c r="U55" s="244">
        <f>IF(ISBLANK(T55),"",VLOOKUP(T55,BF_PERCHE,2))</f>
      </c>
      <c r="V55" s="263">
        <v>475</v>
      </c>
      <c r="W55" s="244">
        <f>IF(ISBLANK(V55),"",VLOOKUP(V55,BF_POIDS,2))</f>
        <v>3</v>
      </c>
      <c r="X55" s="264"/>
      <c r="Y55" s="244">
        <f>IF(ISBLANK(X55),"",VLOOKUP(X55,BF_DISQUE,2))</f>
      </c>
      <c r="Z55" s="264"/>
      <c r="AA55" s="244">
        <f>IF(ISBLANK(Z55),"",VLOOKUP(Z55,BF_JAVELOT,2))</f>
      </c>
      <c r="AB55" s="264"/>
      <c r="AC55" s="244">
        <f>IF(ISBLANK(AB55),"",VLOOKUP(AB55,BF_MARTEAU,2))</f>
      </c>
      <c r="AD55" s="265">
        <f t="shared" si="25"/>
        <v>3</v>
      </c>
      <c r="AE55" s="244">
        <f t="shared" si="26"/>
        <v>22</v>
      </c>
      <c r="AF55" s="266">
        <v>51</v>
      </c>
      <c r="AG55" s="129"/>
      <c r="AH55" s="275">
        <f t="shared" si="27"/>
      </c>
      <c r="AI55" s="275">
        <f t="shared" si="28"/>
      </c>
      <c r="AJ55" s="275">
        <f t="shared" si="29"/>
      </c>
      <c r="AK55" s="275">
        <f t="shared" si="30"/>
      </c>
      <c r="AL55" s="275">
        <f t="shared" si="31"/>
      </c>
      <c r="AM55" s="275">
        <f t="shared" si="32"/>
      </c>
      <c r="AN55" s="275">
        <f t="shared" si="33"/>
      </c>
      <c r="AO55" s="275">
        <f t="shared" si="34"/>
      </c>
      <c r="AP55" s="275">
        <f t="shared" si="35"/>
      </c>
      <c r="AQ55" s="275">
        <f t="shared" si="36"/>
      </c>
      <c r="AR55" s="275">
        <f t="shared" si="37"/>
      </c>
      <c r="AS55" s="275">
        <f t="shared" si="38"/>
      </c>
      <c r="AT55" s="275">
        <f t="shared" si="39"/>
      </c>
      <c r="AU55" s="275">
        <f t="shared" si="40"/>
        <v>22</v>
      </c>
      <c r="AV55" s="275">
        <f t="shared" si="41"/>
      </c>
      <c r="AW55" s="275">
        <f t="shared" si="42"/>
      </c>
      <c r="AX55" s="275">
        <f t="shared" si="43"/>
      </c>
      <c r="AY55" s="275">
        <f t="shared" si="44"/>
      </c>
      <c r="AZ55" s="275">
        <f t="shared" si="45"/>
      </c>
      <c r="BA55" s="275">
        <f t="shared" si="46"/>
      </c>
      <c r="BB55" s="275">
        <f t="shared" si="47"/>
      </c>
      <c r="BC55" s="168"/>
      <c r="BD55" s="168"/>
    </row>
    <row r="56" spans="1:56" s="75" customFormat="1" ht="15">
      <c r="A56" s="173" t="s">
        <v>510</v>
      </c>
      <c r="B56" s="165" t="s">
        <v>511</v>
      </c>
      <c r="C56" s="184" t="s">
        <v>42</v>
      </c>
      <c r="D56" s="354">
        <v>93</v>
      </c>
      <c r="E56" s="203">
        <f>IF(ISBLANK(D56),"",VLOOKUP(D56,BF_60_m,2))</f>
        <v>18</v>
      </c>
      <c r="F56" s="259"/>
      <c r="G56" s="244">
        <f>IF(ISBLANK(F56),"",VLOOKUP(F56,BF_120_m,2))</f>
      </c>
      <c r="H56" s="260"/>
      <c r="I56" s="244">
        <f>IF(ISBLANK(H56),"",VLOOKUP(H56,BF_180_m_H.,2))</f>
      </c>
      <c r="J56" s="262"/>
      <c r="K56" s="244">
        <f>IF(ISBLANK(J56),"",VLOOKUP(J56,BF_1000_m,2))</f>
      </c>
      <c r="L56" s="262"/>
      <c r="M56" s="244">
        <f t="shared" si="24"/>
      </c>
      <c r="N56" s="263"/>
      <c r="O56" s="244">
        <f>IF(ISBLANK(N56),"",VLOOKUP(N56,BF_LONGUEUR,2))</f>
      </c>
      <c r="P56" s="263" t="s">
        <v>507</v>
      </c>
      <c r="Q56" s="203">
        <v>1</v>
      </c>
      <c r="R56" s="263"/>
      <c r="S56" s="244">
        <f>IF(ISBLANK(R56),"",VLOOKUP(R56,BF_HAUTEUR,2))</f>
      </c>
      <c r="T56" s="263"/>
      <c r="U56" s="244">
        <f>IF(ISBLANK(T56),"",VLOOKUP(T56,BF_PERCHE,2))</f>
      </c>
      <c r="V56" s="263">
        <v>459</v>
      </c>
      <c r="W56" s="244">
        <f>IF(ISBLANK(V56),"",VLOOKUP(V56,BF_POIDS,2))</f>
        <v>3</v>
      </c>
      <c r="X56" s="264"/>
      <c r="Y56" s="244">
        <f>IF(ISBLANK(X56),"",VLOOKUP(X56,BF_DISQUE,2))</f>
      </c>
      <c r="Z56" s="264"/>
      <c r="AA56" s="244">
        <f>IF(ISBLANK(Z56),"",VLOOKUP(Z56,BF_JAVELOT,2))</f>
      </c>
      <c r="AB56" s="264"/>
      <c r="AC56" s="244">
        <f>IF(ISBLANK(AB56),"",VLOOKUP(AB56,BF_MARTEAU,2))</f>
      </c>
      <c r="AD56" s="265">
        <f t="shared" si="25"/>
        <v>3</v>
      </c>
      <c r="AE56" s="244">
        <f t="shared" si="26"/>
        <v>22</v>
      </c>
      <c r="AF56" s="266">
        <v>52</v>
      </c>
      <c r="AG56" s="129"/>
      <c r="AH56" s="275">
        <f t="shared" si="27"/>
      </c>
      <c r="AI56" s="275">
        <f t="shared" si="28"/>
      </c>
      <c r="AJ56" s="275">
        <f t="shared" si="29"/>
      </c>
      <c r="AK56" s="275">
        <f t="shared" si="30"/>
      </c>
      <c r="AL56" s="275">
        <f t="shared" si="31"/>
      </c>
      <c r="AM56" s="275">
        <f t="shared" si="32"/>
      </c>
      <c r="AN56" s="275">
        <f t="shared" si="33"/>
      </c>
      <c r="AO56" s="275">
        <f t="shared" si="34"/>
      </c>
      <c r="AP56" s="275">
        <f t="shared" si="35"/>
      </c>
      <c r="AQ56" s="275">
        <f t="shared" si="36"/>
      </c>
      <c r="AR56" s="275">
        <f t="shared" si="37"/>
      </c>
      <c r="AS56" s="275">
        <f t="shared" si="38"/>
      </c>
      <c r="AT56" s="275">
        <f t="shared" si="39"/>
      </c>
      <c r="AU56" s="275">
        <f t="shared" si="40"/>
      </c>
      <c r="AV56" s="275">
        <f t="shared" si="41"/>
      </c>
      <c r="AW56" s="275">
        <f t="shared" si="42"/>
      </c>
      <c r="AX56" s="275">
        <f t="shared" si="43"/>
        <v>22</v>
      </c>
      <c r="AY56" s="275">
        <f t="shared" si="44"/>
      </c>
      <c r="AZ56" s="275">
        <f t="shared" si="45"/>
      </c>
      <c r="BA56" s="275">
        <f t="shared" si="46"/>
      </c>
      <c r="BB56" s="275">
        <f t="shared" si="47"/>
      </c>
      <c r="BC56" s="168"/>
      <c r="BD56" s="168"/>
    </row>
    <row r="57" spans="1:54" s="75" customFormat="1" ht="15">
      <c r="A57" s="125" t="s">
        <v>133</v>
      </c>
      <c r="B57" s="126" t="s">
        <v>77</v>
      </c>
      <c r="C57" s="178" t="s">
        <v>69</v>
      </c>
      <c r="D57" s="354"/>
      <c r="E57" s="203">
        <f>IF(ISBLANK(D57),"",VLOOKUP(D57,BF_60_m,2))</f>
      </c>
      <c r="F57" s="259"/>
      <c r="G57" s="244">
        <f>IF(ISBLANK(F57),"",VLOOKUP(F57,BF_120_m,2))</f>
      </c>
      <c r="H57" s="260"/>
      <c r="I57" s="244">
        <f>IF(ISBLANK(H57),"",VLOOKUP(H57,BF_180_m_H.,2))</f>
      </c>
      <c r="J57" s="262"/>
      <c r="K57" s="244">
        <f>IF(ISBLANK(J57),"",VLOOKUP(J57,BF_1000_m,2))</f>
      </c>
      <c r="L57" s="262">
        <v>6550</v>
      </c>
      <c r="M57" s="244">
        <f t="shared" si="24"/>
        <v>14</v>
      </c>
      <c r="N57" s="263"/>
      <c r="O57" s="244">
        <f>IF(ISBLANK(N57),"",VLOOKUP(N57,BF_LONGUEUR,2))</f>
      </c>
      <c r="P57" s="263">
        <v>540</v>
      </c>
      <c r="Q57" s="203">
        <f>IF(ISBLANK(P57),"",VLOOKUP(P57,BF_T.S.,2))</f>
        <v>2</v>
      </c>
      <c r="R57" s="263"/>
      <c r="S57" s="244">
        <f>IF(ISBLANK(R57),"",VLOOKUP(R57,BF_HAUTEUR,2))</f>
      </c>
      <c r="T57" s="263"/>
      <c r="U57" s="244">
        <f>IF(ISBLANK(T57),"",VLOOKUP(T57,BF_PERCHE,2))</f>
      </c>
      <c r="V57" s="263">
        <v>444</v>
      </c>
      <c r="W57" s="244">
        <f>IF(ISBLANK(V57),"",VLOOKUP(V57,BF_POIDS,2))</f>
        <v>3</v>
      </c>
      <c r="X57" s="264"/>
      <c r="Y57" s="244">
        <f>IF(ISBLANK(X57),"",VLOOKUP(X57,BF_DISQUE,2))</f>
      </c>
      <c r="Z57" s="264"/>
      <c r="AA57" s="244">
        <f>IF(ISBLANK(Z57),"",VLOOKUP(Z57,BF_JAVELOT,2))</f>
      </c>
      <c r="AB57" s="264"/>
      <c r="AC57" s="244">
        <f>IF(ISBLANK(AB57),"",VLOOKUP(AB57,BF_MARTEAU,2))</f>
      </c>
      <c r="AD57" s="265">
        <f t="shared" si="25"/>
        <v>3</v>
      </c>
      <c r="AE57" s="244">
        <f t="shared" si="26"/>
        <v>19</v>
      </c>
      <c r="AF57" s="266">
        <v>53</v>
      </c>
      <c r="AG57" s="129"/>
      <c r="AH57" s="275">
        <f t="shared" si="27"/>
      </c>
      <c r="AI57" s="275">
        <f t="shared" si="28"/>
      </c>
      <c r="AJ57" s="275">
        <f t="shared" si="29"/>
      </c>
      <c r="AK57" s="275">
        <f t="shared" si="30"/>
        <v>19</v>
      </c>
      <c r="AL57" s="275">
        <f t="shared" si="31"/>
      </c>
      <c r="AM57" s="275">
        <f t="shared" si="32"/>
      </c>
      <c r="AN57" s="275">
        <f t="shared" si="33"/>
      </c>
      <c r="AO57" s="275">
        <f t="shared" si="34"/>
      </c>
      <c r="AP57" s="275">
        <f t="shared" si="35"/>
      </c>
      <c r="AQ57" s="275">
        <f t="shared" si="36"/>
      </c>
      <c r="AR57" s="275">
        <f t="shared" si="37"/>
      </c>
      <c r="AS57" s="275">
        <f t="shared" si="38"/>
      </c>
      <c r="AT57" s="275">
        <f t="shared" si="39"/>
      </c>
      <c r="AU57" s="275">
        <f t="shared" si="40"/>
      </c>
      <c r="AV57" s="275">
        <f t="shared" si="41"/>
      </c>
      <c r="AW57" s="275">
        <f t="shared" si="42"/>
      </c>
      <c r="AX57" s="275">
        <f t="shared" si="43"/>
      </c>
      <c r="AY57" s="275">
        <f t="shared" si="44"/>
      </c>
      <c r="AZ57" s="275">
        <f t="shared" si="45"/>
      </c>
      <c r="BA57" s="275">
        <f t="shared" si="46"/>
      </c>
      <c r="BB57" s="275">
        <f t="shared" si="47"/>
      </c>
    </row>
    <row r="58" spans="1:54" s="75" customFormat="1" ht="15.75" thickBot="1">
      <c r="A58" s="355" t="s">
        <v>93</v>
      </c>
      <c r="B58" s="356" t="s">
        <v>252</v>
      </c>
      <c r="C58" s="357" t="s">
        <v>58</v>
      </c>
      <c r="D58" s="363"/>
      <c r="E58" s="364">
        <f>IF(ISBLANK(D58),"",VLOOKUP(D58,BF_60_m,2))</f>
      </c>
      <c r="F58" s="365"/>
      <c r="G58" s="366">
        <f>IF(ISBLANK(F58),"",VLOOKUP(F58,BF_120_m,2))</f>
      </c>
      <c r="H58" s="367"/>
      <c r="I58" s="366">
        <f>IF(ISBLANK(H58),"",VLOOKUP(H58,BF_180_m_H.,2))</f>
      </c>
      <c r="J58" s="368"/>
      <c r="K58" s="366">
        <f>IF(ISBLANK(J58),"",VLOOKUP(J58,BF_1000_m,2))</f>
      </c>
      <c r="L58" s="368">
        <v>7070</v>
      </c>
      <c r="M58" s="366">
        <f t="shared" si="24"/>
        <v>13</v>
      </c>
      <c r="N58" s="369"/>
      <c r="O58" s="366">
        <f>IF(ISBLANK(N58),"",VLOOKUP(N58,BF_LONGUEUR,2))</f>
      </c>
      <c r="P58" s="369">
        <v>466</v>
      </c>
      <c r="Q58" s="364">
        <f>IF(ISBLANK(P58),"",VLOOKUP(P58,BF_T.S.,2))</f>
        <v>1</v>
      </c>
      <c r="R58" s="369" t="s">
        <v>507</v>
      </c>
      <c r="S58" s="366">
        <v>1</v>
      </c>
      <c r="T58" s="369"/>
      <c r="U58" s="366">
        <f>IF(ISBLANK(T58),"",VLOOKUP(T58,BF_PERCHE,2))</f>
      </c>
      <c r="V58" s="369"/>
      <c r="W58" s="366">
        <f>IF(ISBLANK(V58),"",VLOOKUP(V58,BF_POIDS,2))</f>
      </c>
      <c r="X58" s="371"/>
      <c r="Y58" s="366">
        <f>IF(ISBLANK(X58),"",VLOOKUP(X58,BF_DISQUE,2))</f>
      </c>
      <c r="Z58" s="371"/>
      <c r="AA58" s="366">
        <f>IF(ISBLANK(Z58),"",VLOOKUP(Z58,BF_JAVELOT,2))</f>
      </c>
      <c r="AB58" s="371"/>
      <c r="AC58" s="366">
        <f>IF(ISBLANK(AB58),"",VLOOKUP(AB58,BF_MARTEAU,2))</f>
      </c>
      <c r="AD58" s="372">
        <f t="shared" si="25"/>
        <v>3</v>
      </c>
      <c r="AE58" s="366">
        <f t="shared" si="26"/>
        <v>15</v>
      </c>
      <c r="AF58" s="373">
        <v>54</v>
      </c>
      <c r="AG58" s="129"/>
      <c r="AH58" s="275">
        <f t="shared" si="27"/>
      </c>
      <c r="AI58" s="275">
        <f t="shared" si="28"/>
      </c>
      <c r="AJ58" s="275">
        <f t="shared" si="29"/>
      </c>
      <c r="AK58" s="275">
        <f t="shared" si="30"/>
      </c>
      <c r="AL58" s="275">
        <f t="shared" si="31"/>
      </c>
      <c r="AM58" s="275">
        <f t="shared" si="32"/>
      </c>
      <c r="AN58" s="275">
        <f t="shared" si="33"/>
      </c>
      <c r="AO58" s="275">
        <f t="shared" si="34"/>
      </c>
      <c r="AP58" s="275">
        <f t="shared" si="35"/>
      </c>
      <c r="AQ58" s="275">
        <f t="shared" si="36"/>
      </c>
      <c r="AR58" s="275">
        <f t="shared" si="37"/>
      </c>
      <c r="AS58" s="275">
        <f t="shared" si="38"/>
        <v>15</v>
      </c>
      <c r="AT58" s="275">
        <f t="shared" si="39"/>
      </c>
      <c r="AU58" s="275">
        <f t="shared" si="40"/>
      </c>
      <c r="AV58" s="275">
        <f t="shared" si="41"/>
      </c>
      <c r="AW58" s="275">
        <f t="shared" si="42"/>
      </c>
      <c r="AX58" s="275">
        <f t="shared" si="43"/>
      </c>
      <c r="AY58" s="275">
        <f t="shared" si="44"/>
      </c>
      <c r="AZ58" s="275">
        <f t="shared" si="45"/>
      </c>
      <c r="BA58" s="275">
        <f t="shared" si="46"/>
      </c>
      <c r="BB58" s="275">
        <f t="shared" si="47"/>
      </c>
    </row>
    <row r="59" spans="1:16" ht="15">
      <c r="A59" s="109"/>
      <c r="B59" s="109"/>
      <c r="C59" s="110"/>
      <c r="M59" s="269"/>
      <c r="N59" s="269"/>
      <c r="O59" s="269"/>
      <c r="P59" s="269"/>
    </row>
    <row r="60" spans="33:54" ht="15">
      <c r="AG60" s="277" t="s">
        <v>1</v>
      </c>
      <c r="AH60" s="278">
        <f aca="true" t="shared" si="48" ref="AH60:BB60">SUM(AH5:AH58)</f>
        <v>127</v>
      </c>
      <c r="AI60" s="278">
        <f t="shared" si="48"/>
        <v>292</v>
      </c>
      <c r="AJ60" s="278">
        <f t="shared" si="48"/>
        <v>0</v>
      </c>
      <c r="AK60" s="278">
        <f t="shared" si="48"/>
        <v>99</v>
      </c>
      <c r="AL60" s="278">
        <f t="shared" si="48"/>
        <v>0</v>
      </c>
      <c r="AM60" s="278">
        <f t="shared" si="48"/>
        <v>0</v>
      </c>
      <c r="AN60" s="278">
        <f t="shared" si="48"/>
        <v>0</v>
      </c>
      <c r="AO60" s="278">
        <f t="shared" si="48"/>
        <v>0</v>
      </c>
      <c r="AP60" s="278">
        <f t="shared" si="48"/>
        <v>46</v>
      </c>
      <c r="AQ60" s="278">
        <f t="shared" si="48"/>
        <v>129</v>
      </c>
      <c r="AR60" s="278">
        <f t="shared" si="48"/>
        <v>47</v>
      </c>
      <c r="AS60" s="278">
        <f t="shared" si="48"/>
        <v>90</v>
      </c>
      <c r="AT60" s="278">
        <f t="shared" si="48"/>
        <v>83</v>
      </c>
      <c r="AU60" s="278">
        <f t="shared" si="48"/>
        <v>168</v>
      </c>
      <c r="AV60" s="278">
        <f t="shared" si="48"/>
        <v>604</v>
      </c>
      <c r="AW60" s="278">
        <f t="shared" si="48"/>
        <v>0</v>
      </c>
      <c r="AX60" s="278">
        <f t="shared" si="48"/>
        <v>318</v>
      </c>
      <c r="AY60" s="278">
        <f t="shared" si="48"/>
        <v>0</v>
      </c>
      <c r="AZ60" s="278">
        <f t="shared" si="48"/>
        <v>64</v>
      </c>
      <c r="BA60" s="278">
        <f t="shared" si="48"/>
        <v>0</v>
      </c>
      <c r="BB60" s="278">
        <f t="shared" si="48"/>
        <v>64</v>
      </c>
    </row>
    <row r="61" spans="1:54" ht="15">
      <c r="A61" s="106"/>
      <c r="AG61" s="279"/>
      <c r="AH61" s="280"/>
      <c r="AI61" s="280"/>
      <c r="AJ61" s="280"/>
      <c r="AK61" s="280"/>
      <c r="AL61" s="280"/>
      <c r="AM61" s="280"/>
      <c r="AN61" s="280"/>
      <c r="AO61" s="280"/>
      <c r="AP61" s="280"/>
      <c r="AQ61" s="280"/>
      <c r="AR61" s="280"/>
      <c r="AS61" s="280"/>
      <c r="AT61" s="280"/>
      <c r="AU61" s="280"/>
      <c r="AV61" s="280"/>
      <c r="AW61" s="280"/>
      <c r="AX61" s="280"/>
      <c r="AY61" s="280"/>
      <c r="AZ61" s="280"/>
      <c r="BA61" s="280"/>
      <c r="BB61" s="280"/>
    </row>
    <row r="62" spans="33:54" ht="15">
      <c r="AG62" s="277" t="s">
        <v>55</v>
      </c>
      <c r="AH62" s="281">
        <f>COUNTIF($C$5:$C58,AH3)</f>
        <v>3</v>
      </c>
      <c r="AI62" s="281">
        <f>COUNTIF($C$5:$C58,AI3)</f>
        <v>7</v>
      </c>
      <c r="AJ62" s="281">
        <f>COUNTIF($C$5:$C58,AJ3)</f>
        <v>0</v>
      </c>
      <c r="AK62" s="281">
        <f>COUNTIF($C$5:$C58,AK3)</f>
        <v>4</v>
      </c>
      <c r="AL62" s="281">
        <f>COUNTIF($C$5:$C58,AL3)</f>
        <v>0</v>
      </c>
      <c r="AM62" s="281">
        <f>COUNTIF($C$5:$C58,AM3)</f>
        <v>0</v>
      </c>
      <c r="AN62" s="281">
        <f>COUNTIF($C$5:$C58,AN3)</f>
        <v>0</v>
      </c>
      <c r="AO62" s="281">
        <f>COUNTIF($C$5:$C58,AO3)</f>
        <v>0</v>
      </c>
      <c r="AP62" s="281">
        <f>COUNTIF($C$5:$C58,AP3)</f>
        <v>1</v>
      </c>
      <c r="AQ62" s="281">
        <f>COUNTIF($C$5:$C58,AQ3)</f>
        <v>4</v>
      </c>
      <c r="AR62" s="281">
        <f>COUNTIF($C$5:$C58,AR3)</f>
        <v>1</v>
      </c>
      <c r="AS62" s="281">
        <f>COUNTIF($C$5:$C58,AS3)</f>
        <v>3</v>
      </c>
      <c r="AT62" s="281">
        <f>COUNTIF($C$5:$C58,AT3)</f>
        <v>2</v>
      </c>
      <c r="AU62" s="281">
        <f>COUNTIF($C$5:$C58,AU3)</f>
        <v>5</v>
      </c>
      <c r="AV62" s="281">
        <f>COUNTIF($C$5:$C58,AV3)</f>
        <v>14</v>
      </c>
      <c r="AW62" s="281">
        <f>COUNTIF($C$5:$C58,AW3)</f>
        <v>0</v>
      </c>
      <c r="AX62" s="281">
        <f>COUNTIF($C$5:$C58,AX3)</f>
        <v>9</v>
      </c>
      <c r="AY62" s="281">
        <f>COUNTIF($C$5:$C58,AY3)</f>
        <v>0</v>
      </c>
      <c r="AZ62" s="281">
        <f>COUNTIF($C$5:$C58,AZ3)</f>
        <v>1</v>
      </c>
      <c r="BA62" s="281">
        <f>COUNTIF($C$5:$C58,BA3)</f>
        <v>0</v>
      </c>
      <c r="BB62" s="281">
        <f>COUNTIF($C$5:$C58,BB3)</f>
        <v>1</v>
      </c>
    </row>
    <row r="63" spans="33:54" ht="15">
      <c r="AG63" s="105"/>
      <c r="AH63" s="282"/>
      <c r="AI63" s="282"/>
      <c r="AJ63" s="282"/>
      <c r="AK63" s="282"/>
      <c r="AL63" s="282"/>
      <c r="AM63" s="282"/>
      <c r="AN63" s="282"/>
      <c r="AO63" s="282"/>
      <c r="AP63" s="282"/>
      <c r="AQ63" s="282"/>
      <c r="AR63" s="282"/>
      <c r="AS63" s="282"/>
      <c r="AT63" s="282"/>
      <c r="AU63" s="282"/>
      <c r="AV63" s="282"/>
      <c r="AW63" s="282"/>
      <c r="AX63" s="282"/>
      <c r="AY63" s="283"/>
      <c r="AZ63" s="283"/>
      <c r="BA63" s="283"/>
      <c r="BB63" s="283"/>
    </row>
    <row r="64" spans="33:54" ht="15">
      <c r="AG64" s="284" t="s">
        <v>74</v>
      </c>
      <c r="AH64" s="281">
        <v>6</v>
      </c>
      <c r="AI64" s="281">
        <v>3</v>
      </c>
      <c r="AJ64" s="281"/>
      <c r="AK64" s="281">
        <v>7</v>
      </c>
      <c r="AL64" s="281"/>
      <c r="AM64" s="281"/>
      <c r="AN64" s="281"/>
      <c r="AO64" s="281"/>
      <c r="AP64" s="281">
        <v>12</v>
      </c>
      <c r="AQ64" s="281">
        <v>5</v>
      </c>
      <c r="AR64" s="281">
        <v>13</v>
      </c>
      <c r="AS64" s="281">
        <v>8</v>
      </c>
      <c r="AT64" s="281">
        <v>9</v>
      </c>
      <c r="AU64" s="281">
        <v>4</v>
      </c>
      <c r="AV64" s="281">
        <v>1</v>
      </c>
      <c r="AW64" s="281"/>
      <c r="AX64" s="281">
        <v>2</v>
      </c>
      <c r="AY64" s="281"/>
      <c r="AZ64" s="281">
        <v>10</v>
      </c>
      <c r="BA64" s="281"/>
      <c r="BB64" s="281">
        <v>10</v>
      </c>
    </row>
  </sheetData>
  <sheetProtection selectLockedCells="1" selectUnlockedCells="1"/>
  <mergeCells count="5">
    <mergeCell ref="A1:AH1"/>
    <mergeCell ref="A2:AH2"/>
    <mergeCell ref="A3:A4"/>
    <mergeCell ref="B3:B4"/>
    <mergeCell ref="C3:C4"/>
  </mergeCells>
  <printOptions horizontalCentered="1"/>
  <pageMargins left="0.19652777777777777" right="0.19652777777777777" top="1.1416666666666666" bottom="0.7875" header="0.5118055555555555" footer="0.5118055555555555"/>
  <pageSetup fitToHeight="10" fitToWidth="1" horizontalDpi="300" verticalDpi="300" orientation="portrait" paperSize="9" scale="33" r:id="rId1"/>
  <headerFooter alignWithMargins="0">
    <oddHeader>&amp;L&amp;"Times New Roman,Gras"FSGT Ile de France &amp;C&amp;"Times New Roman,Gras"&amp;14CHALLENGE  GUIMIER JEUNES
1er tour</oddHeader>
    <oddFooter>&amp;CPage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E72"/>
  <sheetViews>
    <sheetView showZeros="0" zoomScale="75" zoomScaleNormal="75" zoomScalePageLayoutView="0" workbookViewId="0" topLeftCell="A1">
      <pane xSplit="3" ySplit="4" topLeftCell="D11" activePane="bottomRight" state="frozen"/>
      <selection pane="topLeft" activeCell="A1" sqref="A1"/>
      <selection pane="topRight" activeCell="F1" sqref="F1"/>
      <selection pane="bottomLeft" activeCell="A7" sqref="A7"/>
      <selection pane="bottomRight" activeCell="D4" sqref="A4:IV4"/>
    </sheetView>
  </sheetViews>
  <sheetFormatPr defaultColWidth="11.00390625" defaultRowHeight="15.75"/>
  <cols>
    <col min="1" max="1" width="18.00390625" style="133" bestFit="1" customWidth="1"/>
    <col min="2" max="2" width="14.25390625" style="133" bestFit="1" customWidth="1"/>
    <col min="3" max="3" width="7.125" style="133" bestFit="1" customWidth="1"/>
    <col min="4" max="4" width="10.125" style="267" bestFit="1" customWidth="1"/>
    <col min="5" max="5" width="9.00390625" style="268" bestFit="1" customWidth="1"/>
    <col min="6" max="6" width="10.125" style="268" hidden="1" customWidth="1"/>
    <col min="7" max="7" width="9.00390625" style="268" hidden="1" customWidth="1"/>
    <col min="8" max="8" width="10.125" style="267" bestFit="1" customWidth="1"/>
    <col min="9" max="9" width="9.00390625" style="268" bestFit="1" customWidth="1"/>
    <col min="10" max="10" width="10.125" style="269" hidden="1" customWidth="1"/>
    <col min="11" max="11" width="9.00390625" style="268" hidden="1" customWidth="1"/>
    <col min="12" max="12" width="12.625" style="269" bestFit="1" customWidth="1"/>
    <col min="13" max="13" width="9.00390625" style="268" bestFit="1" customWidth="1"/>
    <col min="14" max="14" width="10.25390625" style="270" hidden="1" customWidth="1"/>
    <col min="15" max="15" width="9.00390625" style="268" hidden="1" customWidth="1"/>
    <col min="16" max="16" width="11.50390625" style="270" bestFit="1" customWidth="1"/>
    <col min="17" max="17" width="9.00390625" style="268" bestFit="1" customWidth="1"/>
    <col min="18" max="18" width="10.125" style="270" bestFit="1" customWidth="1"/>
    <col min="19" max="19" width="9.00390625" style="268" bestFit="1" customWidth="1"/>
    <col min="20" max="20" width="10.125" style="270" bestFit="1" customWidth="1"/>
    <col min="21" max="21" width="9.00390625" style="268" bestFit="1" customWidth="1"/>
    <col min="22" max="22" width="10.125" style="270" bestFit="1" customWidth="1"/>
    <col min="23" max="23" width="9.00390625" style="268" bestFit="1" customWidth="1"/>
    <col min="24" max="24" width="10.125" style="270" hidden="1" customWidth="1"/>
    <col min="25" max="25" width="9.00390625" style="268" hidden="1" customWidth="1"/>
    <col min="26" max="26" width="10.125" style="270" hidden="1" customWidth="1"/>
    <col min="27" max="27" width="9.00390625" style="268" hidden="1" customWidth="1"/>
    <col min="28" max="28" width="10.125" style="270" hidden="1" customWidth="1"/>
    <col min="29" max="29" width="9.00390625" style="268" hidden="1" customWidth="1"/>
    <col min="30" max="30" width="5.125" style="271" bestFit="1" customWidth="1"/>
    <col min="31" max="31" width="7.75390625" style="268" customWidth="1"/>
    <col min="32" max="32" width="7.75390625" style="268" bestFit="1" customWidth="1"/>
    <col min="33" max="33" width="13.125" style="95" bestFit="1" customWidth="1"/>
    <col min="34" max="34" width="7.00390625" style="276" bestFit="1" customWidth="1"/>
    <col min="35" max="36" width="5.50390625" style="276" bestFit="1" customWidth="1"/>
    <col min="37" max="38" width="7.00390625" style="276" bestFit="1" customWidth="1"/>
    <col min="39" max="39" width="5.50390625" style="276" bestFit="1" customWidth="1"/>
    <col min="40" max="40" width="7.00390625" style="276" bestFit="1" customWidth="1"/>
    <col min="41" max="41" width="7.125" style="276" bestFit="1" customWidth="1"/>
    <col min="42" max="42" width="5.50390625" style="276" bestFit="1" customWidth="1"/>
    <col min="43" max="43" width="6.625" style="276" bestFit="1" customWidth="1"/>
    <col min="44" max="45" width="5.25390625" style="276" bestFit="1" customWidth="1"/>
    <col min="46" max="46" width="8.50390625" style="276" bestFit="1" customWidth="1"/>
    <col min="47" max="47" width="6.75390625" style="276" bestFit="1" customWidth="1"/>
    <col min="48" max="48" width="5.25390625" style="276" bestFit="1" customWidth="1"/>
    <col min="49" max="49" width="4.625" style="276" bestFit="1" customWidth="1"/>
    <col min="50" max="50" width="7.00390625" style="276" bestFit="1" customWidth="1"/>
    <col min="51" max="51" width="7.00390625" style="87" bestFit="1" customWidth="1"/>
    <col min="52" max="52" width="5.625" style="87" bestFit="1" customWidth="1"/>
    <col min="53" max="53" width="7.00390625" style="87" bestFit="1" customWidth="1"/>
    <col min="54" max="54" width="5.625" style="87" bestFit="1" customWidth="1"/>
    <col min="55" max="16384" width="11.00390625" style="88" customWidth="1"/>
  </cols>
  <sheetData>
    <row r="1" spans="1:56" s="92" customFormat="1" ht="27">
      <c r="A1" s="460" t="s">
        <v>408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BA1" s="82"/>
      <c r="BB1" s="82"/>
      <c r="BC1" s="82"/>
      <c r="BD1" s="82"/>
    </row>
    <row r="2" spans="1:50" s="86" customFormat="1" ht="27.75" thickBot="1">
      <c r="A2" s="482" t="s">
        <v>490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</row>
    <row r="3" spans="1:54" s="107" customFormat="1" ht="14.25" customHeight="1" thickBot="1">
      <c r="A3" s="495" t="s">
        <v>0</v>
      </c>
      <c r="B3" s="497" t="s">
        <v>66</v>
      </c>
      <c r="C3" s="499" t="s">
        <v>64</v>
      </c>
      <c r="D3" s="250" t="s">
        <v>20</v>
      </c>
      <c r="E3" s="251"/>
      <c r="F3" s="250" t="s">
        <v>21</v>
      </c>
      <c r="G3" s="250"/>
      <c r="H3" s="252" t="s">
        <v>506</v>
      </c>
      <c r="I3" s="250"/>
      <c r="J3" s="253" t="s">
        <v>22</v>
      </c>
      <c r="K3" s="254"/>
      <c r="L3" s="253" t="s">
        <v>23</v>
      </c>
      <c r="M3" s="254"/>
      <c r="N3" s="253" t="s">
        <v>8</v>
      </c>
      <c r="O3" s="254"/>
      <c r="P3" s="253" t="s">
        <v>401</v>
      </c>
      <c r="Q3" s="254"/>
      <c r="R3" s="255" t="s">
        <v>17</v>
      </c>
      <c r="S3" s="251"/>
      <c r="T3" s="250" t="s">
        <v>18</v>
      </c>
      <c r="U3" s="251"/>
      <c r="V3" s="253" t="s">
        <v>7</v>
      </c>
      <c r="W3" s="254"/>
      <c r="X3" s="255" t="s">
        <v>24</v>
      </c>
      <c r="Y3" s="251"/>
      <c r="Z3" s="255" t="s">
        <v>19</v>
      </c>
      <c r="AA3" s="256"/>
      <c r="AB3" s="252" t="s">
        <v>11</v>
      </c>
      <c r="AC3" s="251"/>
      <c r="AD3" s="362" t="s">
        <v>282</v>
      </c>
      <c r="AE3" s="257" t="s">
        <v>39</v>
      </c>
      <c r="AF3" s="257" t="s">
        <v>12</v>
      </c>
      <c r="AG3" s="93"/>
      <c r="AH3" s="272" t="s">
        <v>59</v>
      </c>
      <c r="AI3" s="272" t="s">
        <v>40</v>
      </c>
      <c r="AJ3" s="272" t="s">
        <v>241</v>
      </c>
      <c r="AK3" s="272" t="s">
        <v>69</v>
      </c>
      <c r="AL3" s="272" t="s">
        <v>57</v>
      </c>
      <c r="AM3" s="272" t="s">
        <v>76</v>
      </c>
      <c r="AN3" s="272" t="s">
        <v>147</v>
      </c>
      <c r="AO3" s="272" t="s">
        <v>46</v>
      </c>
      <c r="AP3" s="272" t="s">
        <v>43</v>
      </c>
      <c r="AQ3" s="272" t="s">
        <v>67</v>
      </c>
      <c r="AR3" s="272" t="s">
        <v>70</v>
      </c>
      <c r="AS3" s="272" t="s">
        <v>58</v>
      </c>
      <c r="AT3" s="285" t="s">
        <v>54</v>
      </c>
      <c r="AU3" s="272" t="s">
        <v>41</v>
      </c>
      <c r="AV3" s="272" t="s">
        <v>44</v>
      </c>
      <c r="AW3" s="272" t="s">
        <v>45</v>
      </c>
      <c r="AX3" s="272" t="s">
        <v>42</v>
      </c>
      <c r="AY3" s="272" t="s">
        <v>56</v>
      </c>
      <c r="AZ3" s="272" t="s">
        <v>86</v>
      </c>
      <c r="BA3" s="272" t="s">
        <v>56</v>
      </c>
      <c r="BB3" s="272" t="s">
        <v>86</v>
      </c>
    </row>
    <row r="4" spans="1:54" ht="15.75" thickBot="1">
      <c r="A4" s="496"/>
      <c r="B4" s="498"/>
      <c r="C4" s="500"/>
      <c r="D4" s="412" t="s">
        <v>2</v>
      </c>
      <c r="E4" s="413" t="s">
        <v>1</v>
      </c>
      <c r="F4" s="412" t="s">
        <v>2</v>
      </c>
      <c r="G4" s="414" t="s">
        <v>1</v>
      </c>
      <c r="H4" s="415" t="s">
        <v>2</v>
      </c>
      <c r="I4" s="414" t="s">
        <v>1</v>
      </c>
      <c r="J4" s="416" t="s">
        <v>2</v>
      </c>
      <c r="K4" s="413" t="s">
        <v>1</v>
      </c>
      <c r="L4" s="416" t="s">
        <v>2</v>
      </c>
      <c r="M4" s="413" t="s">
        <v>1</v>
      </c>
      <c r="N4" s="417" t="s">
        <v>2</v>
      </c>
      <c r="O4" s="413" t="s">
        <v>1</v>
      </c>
      <c r="P4" s="417" t="s">
        <v>2</v>
      </c>
      <c r="Q4" s="413" t="s">
        <v>1</v>
      </c>
      <c r="R4" s="417" t="s">
        <v>2</v>
      </c>
      <c r="S4" s="405" t="s">
        <v>1</v>
      </c>
      <c r="T4" s="418" t="s">
        <v>2</v>
      </c>
      <c r="U4" s="405" t="s">
        <v>1</v>
      </c>
      <c r="V4" s="417" t="s">
        <v>2</v>
      </c>
      <c r="W4" s="413" t="s">
        <v>1</v>
      </c>
      <c r="X4" s="418" t="s">
        <v>2</v>
      </c>
      <c r="Y4" s="414" t="s">
        <v>1</v>
      </c>
      <c r="Z4" s="417" t="s">
        <v>2</v>
      </c>
      <c r="AA4" s="419" t="s">
        <v>1</v>
      </c>
      <c r="AB4" s="420" t="s">
        <v>2</v>
      </c>
      <c r="AC4" s="414" t="s">
        <v>1</v>
      </c>
      <c r="AD4" s="421"/>
      <c r="AE4" s="422"/>
      <c r="AF4" s="422"/>
      <c r="AG4" s="93"/>
      <c r="AH4" s="273"/>
      <c r="AI4" s="273"/>
      <c r="AJ4" s="274"/>
      <c r="AK4" s="273"/>
      <c r="AL4" s="274"/>
      <c r="AM4" s="274"/>
      <c r="AN4" s="274"/>
      <c r="AO4" s="273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</row>
    <row r="5" spans="1:54" s="169" customFormat="1" ht="16.5">
      <c r="A5" s="430" t="s">
        <v>538</v>
      </c>
      <c r="B5" s="431" t="s">
        <v>539</v>
      </c>
      <c r="C5" s="432" t="s">
        <v>44</v>
      </c>
      <c r="D5" s="426">
        <v>84</v>
      </c>
      <c r="E5" s="376">
        <f>IF(ISBLANK(D5),"",VLOOKUP(D5,BF_60_m,2))</f>
        <v>22</v>
      </c>
      <c r="F5" s="377"/>
      <c r="G5" s="378">
        <f>IF(ISBLANK(F5),"",VLOOKUP(F5,BF_120_m,2))</f>
      </c>
      <c r="H5" s="292">
        <v>291</v>
      </c>
      <c r="I5" s="378">
        <f>IF(ISBLANK(H5),"",VLOOKUP(H5,BF_180_m_H.,2))</f>
        <v>23</v>
      </c>
      <c r="J5" s="295"/>
      <c r="K5" s="378">
        <f>IF(ISBLANK(J5),"",VLOOKUP(J5,BF_1000_m,2))</f>
      </c>
      <c r="L5" s="295"/>
      <c r="M5" s="378">
        <f aca="true" t="shared" si="0" ref="M5:M44">IF(ISBLANK(L5),"",VLOOKUP(L5,BF_1_km_marche,2))</f>
      </c>
      <c r="N5" s="297"/>
      <c r="O5" s="378">
        <f>IF(ISBLANK(N5),"",VLOOKUP(N5,BF_LONGUEUR,2))</f>
      </c>
      <c r="P5" s="297">
        <v>937</v>
      </c>
      <c r="Q5" s="302">
        <f>IF(ISBLANK(P5),"",VLOOKUP(P5,BM_T.S.,2))</f>
        <v>21</v>
      </c>
      <c r="R5" s="297"/>
      <c r="S5" s="378">
        <f>IF(ISBLANK(R5),"",VLOOKUP(R5,BF_HAUTEUR,2))</f>
      </c>
      <c r="T5" s="297"/>
      <c r="U5" s="378"/>
      <c r="V5" s="297"/>
      <c r="W5" s="378">
        <f>IF(ISBLANK(V5),"",VLOOKUP(V5,BF_POIDS,2))</f>
      </c>
      <c r="X5" s="380"/>
      <c r="Y5" s="378">
        <f>IF(ISBLANK(X5),"",VLOOKUP(X5,BF_DISQUE,2))</f>
      </c>
      <c r="Z5" s="380"/>
      <c r="AA5" s="378">
        <f>IF(ISBLANK(Z5),"",VLOOKUP(Z5,BF_JAVELOT,2))</f>
      </c>
      <c r="AB5" s="380"/>
      <c r="AC5" s="378">
        <f>IF(ISBLANK(AB5),"",VLOOKUP(AB5,BF_MARTEAU,2))</f>
      </c>
      <c r="AD5" s="265">
        <f aca="true" t="shared" si="1" ref="AD5:AD44">IF(ISBLANK(C5),"",COUNTA(AB5,Z5,X5,V5,T5,R5,P5,N5,L5,J5,F5,D5,H5))</f>
        <v>3</v>
      </c>
      <c r="AE5" s="378">
        <f aca="true" t="shared" si="2" ref="AE5:AE44">SUM(,AC5,AA5,Y5,W5,U5,S5,Q5,O5,M5,K5,I5,G5,E5)</f>
        <v>66</v>
      </c>
      <c r="AF5" s="381">
        <v>1</v>
      </c>
      <c r="AG5" s="129"/>
      <c r="AH5" s="275">
        <f aca="true" t="shared" si="3" ref="AH5:AH44">IF($AH$3&lt;&gt;(C5),"",AE5)</f>
      </c>
      <c r="AI5" s="275">
        <f aca="true" t="shared" si="4" ref="AI5:AI44">IF($AI$3&lt;&gt;(C5),"",AE5)</f>
      </c>
      <c r="AJ5" s="275">
        <f aca="true" t="shared" si="5" ref="AJ5:AJ44">IF($AJ$3&lt;&gt;(C5),"",AE5)</f>
      </c>
      <c r="AK5" s="275">
        <f aca="true" t="shared" si="6" ref="AK5:AK44">IF($AK$3&lt;&gt;(C5),"",AE5)</f>
      </c>
      <c r="AL5" s="275">
        <f aca="true" t="shared" si="7" ref="AL5:AL44">IF($AL$3&lt;&gt;(C5),"",AE5)</f>
      </c>
      <c r="AM5" s="275">
        <f aca="true" t="shared" si="8" ref="AM5:AM44">IF($AM$3&lt;&gt;(C5),"",AE5)</f>
      </c>
      <c r="AN5" s="275">
        <f aca="true" t="shared" si="9" ref="AN5:AN44">IF($AN$3&lt;&gt;(C5),"",AE5)</f>
      </c>
      <c r="AO5" s="275">
        <f aca="true" t="shared" si="10" ref="AO5:AO44">IF($AO$3&lt;&gt;(C5),"",AE5)</f>
      </c>
      <c r="AP5" s="275">
        <f aca="true" t="shared" si="11" ref="AP5:AP44">IF($AP$3&lt;&gt;(C5),"",AE5)</f>
      </c>
      <c r="AQ5" s="275">
        <f aca="true" t="shared" si="12" ref="AQ5:AQ44">IF($AQ$3&lt;&gt;(C5),"",AE5)</f>
      </c>
      <c r="AR5" s="275">
        <f aca="true" t="shared" si="13" ref="AR5:AR44">IF($AR$3&lt;&gt;(C5),"",AE5)</f>
      </c>
      <c r="AS5" s="275">
        <f aca="true" t="shared" si="14" ref="AS5:AS44">IF($AS$3&lt;&gt;(C5),"",AE5)</f>
      </c>
      <c r="AT5" s="275">
        <f aca="true" t="shared" si="15" ref="AT5:AT44">IF($AT$3&lt;&gt;(C5),"",AE5)</f>
      </c>
      <c r="AU5" s="275">
        <f aca="true" t="shared" si="16" ref="AU5:AU44">IF($AU$3&lt;&gt;(C5),"",AE5)</f>
      </c>
      <c r="AV5" s="275">
        <f aca="true" t="shared" si="17" ref="AV5:AV44">IF($AV$3&lt;&gt;(C5),"",AE5)</f>
        <v>66</v>
      </c>
      <c r="AW5" s="275">
        <f aca="true" t="shared" si="18" ref="AW5:AW44">IF($AW$3&lt;&gt;(C5),"",AE5)</f>
      </c>
      <c r="AX5" s="275">
        <f aca="true" t="shared" si="19" ref="AX5:AX44">IF($AX$3&lt;&gt;(C5),"",AE5)</f>
      </c>
      <c r="AY5" s="275">
        <f aca="true" t="shared" si="20" ref="AY5:AY44">IF($AY$3&lt;&gt;(C5),"",AE5)</f>
      </c>
      <c r="AZ5" s="275">
        <f aca="true" t="shared" si="21" ref="AZ5:AZ44">IF($AZ$3&lt;&gt;(C5),"",AE5)</f>
      </c>
      <c r="BA5" s="275">
        <f aca="true" t="shared" si="22" ref="BA5:BA44">IF($BA$3&lt;&gt;(C5),"",AE5)</f>
      </c>
      <c r="BB5" s="275">
        <f aca="true" t="shared" si="23" ref="BB5:BB44">IF($BB$3&lt;&gt;(C5),"",AE5)</f>
      </c>
    </row>
    <row r="6" spans="1:54" s="169" customFormat="1" ht="16.5">
      <c r="A6" s="171" t="s">
        <v>230</v>
      </c>
      <c r="B6" s="172" t="s">
        <v>231</v>
      </c>
      <c r="C6" s="197" t="s">
        <v>44</v>
      </c>
      <c r="D6" s="354">
        <v>88</v>
      </c>
      <c r="E6" s="203">
        <f>IF(ISBLANK(D6),"",VLOOKUP(D6,BF_60_m,2))</f>
        <v>20</v>
      </c>
      <c r="F6" s="259"/>
      <c r="G6" s="244">
        <f>IF(ISBLANK(F6),"",VLOOKUP(F6,BF_120_m,2))</f>
      </c>
      <c r="H6" s="260"/>
      <c r="I6" s="244">
        <f>IF(ISBLANK(H6),"",VLOOKUP(H6,BF_180_m_H.,2))</f>
      </c>
      <c r="J6" s="262"/>
      <c r="K6" s="244">
        <f>IF(ISBLANK(J6),"",VLOOKUP(J6,BF_1000_m,2))</f>
      </c>
      <c r="L6" s="262">
        <v>6030</v>
      </c>
      <c r="M6" s="244">
        <f t="shared" si="0"/>
        <v>19</v>
      </c>
      <c r="N6" s="263"/>
      <c r="O6" s="244">
        <f>IF(ISBLANK(N6),"",VLOOKUP(N6,BF_LONGUEUR,2))</f>
      </c>
      <c r="P6" s="263"/>
      <c r="Q6" s="302">
        <f>IF(ISBLANK(P6),"",VLOOKUP(P6,BM_T.S.,2))</f>
      </c>
      <c r="R6" s="263">
        <v>145</v>
      </c>
      <c r="S6" s="244">
        <f>IF(ISBLANK(R6),"",VLOOKUP(R6,BF_HAUTEUR,2))</f>
        <v>23</v>
      </c>
      <c r="T6" s="263"/>
      <c r="U6" s="244">
        <f>IF(ISBLANK(T6),"",VLOOKUP(T6,BF_PERCHE,2))</f>
      </c>
      <c r="V6" s="263"/>
      <c r="W6" s="244">
        <f>IF(ISBLANK(V6),"",VLOOKUP(V6,BF_POIDS,2))</f>
      </c>
      <c r="X6" s="264"/>
      <c r="Y6" s="244">
        <f>IF(ISBLANK(X6),"",VLOOKUP(X6,BF_DISQUE,2))</f>
      </c>
      <c r="Z6" s="264"/>
      <c r="AA6" s="244">
        <f>IF(ISBLANK(Z6),"",VLOOKUP(Z6,BF_JAVELOT,2))</f>
      </c>
      <c r="AB6" s="264"/>
      <c r="AC6" s="244">
        <f>IF(ISBLANK(AB6),"",VLOOKUP(AB6,BF_MARTEAU,2))</f>
      </c>
      <c r="AD6" s="265">
        <f t="shared" si="1"/>
        <v>3</v>
      </c>
      <c r="AE6" s="244">
        <f t="shared" si="2"/>
        <v>62</v>
      </c>
      <c r="AF6" s="266">
        <v>2</v>
      </c>
      <c r="AG6" s="129"/>
      <c r="AH6" s="275">
        <f t="shared" si="3"/>
      </c>
      <c r="AI6" s="275">
        <f t="shared" si="4"/>
      </c>
      <c r="AJ6" s="275">
        <f t="shared" si="5"/>
      </c>
      <c r="AK6" s="275">
        <f t="shared" si="6"/>
      </c>
      <c r="AL6" s="275">
        <f t="shared" si="7"/>
      </c>
      <c r="AM6" s="275">
        <f t="shared" si="8"/>
      </c>
      <c r="AN6" s="275">
        <f t="shared" si="9"/>
      </c>
      <c r="AO6" s="275">
        <f t="shared" si="10"/>
      </c>
      <c r="AP6" s="275">
        <f t="shared" si="11"/>
      </c>
      <c r="AQ6" s="275">
        <f t="shared" si="12"/>
      </c>
      <c r="AR6" s="275">
        <f t="shared" si="13"/>
      </c>
      <c r="AS6" s="275">
        <f t="shared" si="14"/>
      </c>
      <c r="AT6" s="275">
        <f t="shared" si="15"/>
      </c>
      <c r="AU6" s="275">
        <f t="shared" si="16"/>
      </c>
      <c r="AV6" s="275">
        <f t="shared" si="17"/>
        <v>62</v>
      </c>
      <c r="AW6" s="275">
        <f t="shared" si="18"/>
      </c>
      <c r="AX6" s="275">
        <f t="shared" si="19"/>
      </c>
      <c r="AY6" s="275">
        <f t="shared" si="20"/>
      </c>
      <c r="AZ6" s="275">
        <f t="shared" si="21"/>
      </c>
      <c r="BA6" s="275">
        <f t="shared" si="22"/>
      </c>
      <c r="BB6" s="275">
        <f t="shared" si="23"/>
      </c>
    </row>
    <row r="7" spans="1:54" s="169" customFormat="1" ht="16.5">
      <c r="A7" s="171" t="s">
        <v>232</v>
      </c>
      <c r="B7" s="172" t="s">
        <v>233</v>
      </c>
      <c r="C7" s="197" t="s">
        <v>44</v>
      </c>
      <c r="D7" s="354">
        <v>93</v>
      </c>
      <c r="E7" s="203">
        <f>IF(ISBLANK(D7),"",VLOOKUP(D7,BF_60_m,2))</f>
        <v>18</v>
      </c>
      <c r="F7" s="259"/>
      <c r="G7" s="244">
        <f>IF(ISBLANK(F7),"",VLOOKUP(F7,BF_120_m,2))</f>
      </c>
      <c r="H7" s="260">
        <v>307</v>
      </c>
      <c r="I7" s="244">
        <f>IF(ISBLANK(H7),"",VLOOKUP(H7,BF_180_m_H.,2))</f>
        <v>21</v>
      </c>
      <c r="J7" s="262"/>
      <c r="K7" s="244">
        <f>IF(ISBLANK(J7),"",VLOOKUP(J7,BF_1000_m,2))</f>
      </c>
      <c r="L7" s="262"/>
      <c r="M7" s="244">
        <f t="shared" si="0"/>
      </c>
      <c r="N7" s="263"/>
      <c r="O7" s="244">
        <f>IF(ISBLANK(N7),"",VLOOKUP(N7,BF_LONGUEUR,2))</f>
      </c>
      <c r="P7" s="263">
        <v>867</v>
      </c>
      <c r="Q7" s="302">
        <f>IF(ISBLANK(P7),"",VLOOKUP(P7,BM_T.S.,2))</f>
        <v>19</v>
      </c>
      <c r="R7" s="263"/>
      <c r="S7" s="244">
        <f>IF(ISBLANK(R7),"",VLOOKUP(R7,BF_HAUTEUR,2))</f>
      </c>
      <c r="T7" s="263"/>
      <c r="U7" s="244">
        <f>IF(ISBLANK(T7),"",VLOOKUP(T7,BF_PERCHE,2))</f>
      </c>
      <c r="V7" s="263"/>
      <c r="W7" s="244">
        <f>IF(ISBLANK(V7),"",VLOOKUP(V7,BF_POIDS,2))</f>
      </c>
      <c r="X7" s="264"/>
      <c r="Y7" s="244">
        <f>IF(ISBLANK(X7),"",VLOOKUP(X7,BF_DISQUE,2))</f>
      </c>
      <c r="Z7" s="264"/>
      <c r="AA7" s="244">
        <f>IF(ISBLANK(Z7),"",VLOOKUP(Z7,BF_JAVELOT,2))</f>
      </c>
      <c r="AB7" s="264"/>
      <c r="AC7" s="244">
        <f>IF(ISBLANK(AB7),"",VLOOKUP(AB7,BF_MARTEAU,2))</f>
      </c>
      <c r="AD7" s="265">
        <f t="shared" si="1"/>
        <v>3</v>
      </c>
      <c r="AE7" s="244">
        <f t="shared" si="2"/>
        <v>58</v>
      </c>
      <c r="AF7" s="266">
        <v>3</v>
      </c>
      <c r="AG7" s="129"/>
      <c r="AH7" s="275">
        <f t="shared" si="3"/>
      </c>
      <c r="AI7" s="275">
        <f t="shared" si="4"/>
      </c>
      <c r="AJ7" s="275">
        <f t="shared" si="5"/>
      </c>
      <c r="AK7" s="275">
        <f t="shared" si="6"/>
      </c>
      <c r="AL7" s="275">
        <f t="shared" si="7"/>
      </c>
      <c r="AM7" s="275">
        <f t="shared" si="8"/>
      </c>
      <c r="AN7" s="275">
        <f t="shared" si="9"/>
      </c>
      <c r="AO7" s="275">
        <f t="shared" si="10"/>
      </c>
      <c r="AP7" s="275">
        <f t="shared" si="11"/>
      </c>
      <c r="AQ7" s="275">
        <f t="shared" si="12"/>
      </c>
      <c r="AR7" s="275">
        <f t="shared" si="13"/>
      </c>
      <c r="AS7" s="275">
        <f t="shared" si="14"/>
      </c>
      <c r="AT7" s="275">
        <f t="shared" si="15"/>
      </c>
      <c r="AU7" s="275">
        <f t="shared" si="16"/>
      </c>
      <c r="AV7" s="275">
        <f t="shared" si="17"/>
        <v>58</v>
      </c>
      <c r="AW7" s="275">
        <f t="shared" si="18"/>
      </c>
      <c r="AX7" s="275">
        <f t="shared" si="19"/>
      </c>
      <c r="AY7" s="275">
        <f t="shared" si="20"/>
      </c>
      <c r="AZ7" s="275">
        <f t="shared" si="21"/>
      </c>
      <c r="BA7" s="275">
        <f t="shared" si="22"/>
      </c>
      <c r="BB7" s="275">
        <f t="shared" si="23"/>
      </c>
    </row>
    <row r="8" spans="1:54" s="169" customFormat="1" ht="16.5">
      <c r="A8" s="173" t="s">
        <v>545</v>
      </c>
      <c r="B8" s="165" t="s">
        <v>358</v>
      </c>
      <c r="C8" s="197" t="s">
        <v>86</v>
      </c>
      <c r="D8" s="354">
        <v>93</v>
      </c>
      <c r="E8" s="203">
        <f>IF(ISBLANK(D8),"",VLOOKUP(D8,BF_60_m,2))</f>
        <v>18</v>
      </c>
      <c r="F8" s="259"/>
      <c r="G8" s="244">
        <f>IF(ISBLANK(F8),"",VLOOKUP(F8,BF_120_m,2))</f>
      </c>
      <c r="H8" s="260">
        <v>320</v>
      </c>
      <c r="I8" s="244">
        <f>IF(ISBLANK(H8),"",VLOOKUP(H8,BF_180_m_H.,2))</f>
        <v>20</v>
      </c>
      <c r="J8" s="262"/>
      <c r="K8" s="244">
        <f>IF(ISBLANK(J8),"",VLOOKUP(J8,BF_1000_m,2))</f>
      </c>
      <c r="L8" s="262"/>
      <c r="M8" s="244">
        <f t="shared" si="0"/>
      </c>
      <c r="N8" s="263"/>
      <c r="O8" s="244">
        <f>IF(ISBLANK(N8),"",VLOOKUP(N8,BF_LONGUEUR,2))</f>
      </c>
      <c r="P8" s="263"/>
      <c r="Q8" s="302">
        <f>IF(ISBLANK(P8),"",VLOOKUP(P8,BM_T.S.,2))</f>
      </c>
      <c r="R8" s="263">
        <v>135</v>
      </c>
      <c r="S8" s="244">
        <f>IF(ISBLANK(R8),"",VLOOKUP(R8,BF_HAUTEUR,2))</f>
        <v>20</v>
      </c>
      <c r="T8" s="263"/>
      <c r="U8" s="244">
        <f>IF(ISBLANK(T8),"",VLOOKUP(T8,BF_PERCHE,2))</f>
      </c>
      <c r="V8" s="263"/>
      <c r="W8" s="244">
        <f>IF(ISBLANK(V8),"",VLOOKUP(V8,BF_POIDS,2))</f>
      </c>
      <c r="X8" s="264"/>
      <c r="Y8" s="244">
        <f>IF(ISBLANK(X8),"",VLOOKUP(X8,BF_DISQUE,2))</f>
      </c>
      <c r="Z8" s="264"/>
      <c r="AA8" s="244">
        <f>IF(ISBLANK(Z8),"",VLOOKUP(Z8,BF_JAVELOT,2))</f>
      </c>
      <c r="AB8" s="264"/>
      <c r="AC8" s="244">
        <f>IF(ISBLANK(AB8),"",VLOOKUP(AB8,BF_MARTEAU,2))</f>
      </c>
      <c r="AD8" s="265">
        <f t="shared" si="1"/>
        <v>3</v>
      </c>
      <c r="AE8" s="244">
        <f t="shared" si="2"/>
        <v>58</v>
      </c>
      <c r="AF8" s="266">
        <v>4</v>
      </c>
      <c r="AG8" s="129"/>
      <c r="AH8" s="275">
        <f t="shared" si="3"/>
      </c>
      <c r="AI8" s="275">
        <f t="shared" si="4"/>
      </c>
      <c r="AJ8" s="275">
        <f t="shared" si="5"/>
      </c>
      <c r="AK8" s="275">
        <f t="shared" si="6"/>
      </c>
      <c r="AL8" s="275">
        <f t="shared" si="7"/>
      </c>
      <c r="AM8" s="275">
        <f t="shared" si="8"/>
      </c>
      <c r="AN8" s="275">
        <f t="shared" si="9"/>
      </c>
      <c r="AO8" s="275">
        <f t="shared" si="10"/>
      </c>
      <c r="AP8" s="275">
        <f t="shared" si="11"/>
      </c>
      <c r="AQ8" s="275">
        <f t="shared" si="12"/>
      </c>
      <c r="AR8" s="275">
        <f t="shared" si="13"/>
      </c>
      <c r="AS8" s="275">
        <f t="shared" si="14"/>
      </c>
      <c r="AT8" s="275">
        <f t="shared" si="15"/>
      </c>
      <c r="AU8" s="275">
        <f t="shared" si="16"/>
      </c>
      <c r="AV8" s="275">
        <f t="shared" si="17"/>
      </c>
      <c r="AW8" s="275">
        <f t="shared" si="18"/>
      </c>
      <c r="AX8" s="275">
        <f t="shared" si="19"/>
      </c>
      <c r="AY8" s="275">
        <f t="shared" si="20"/>
      </c>
      <c r="AZ8" s="275">
        <f t="shared" si="21"/>
        <v>58</v>
      </c>
      <c r="BA8" s="275">
        <f t="shared" si="22"/>
      </c>
      <c r="BB8" s="275">
        <f t="shared" si="23"/>
        <v>58</v>
      </c>
    </row>
    <row r="9" spans="1:54" s="169" customFormat="1" ht="16.5">
      <c r="A9" s="173" t="s">
        <v>409</v>
      </c>
      <c r="B9" s="165" t="s">
        <v>78</v>
      </c>
      <c r="C9" s="197" t="s">
        <v>42</v>
      </c>
      <c r="D9" s="354">
        <v>93</v>
      </c>
      <c r="E9" s="203">
        <f>IF(ISBLANK(D9),"",VLOOKUP(D9,BF_60_m,2))</f>
        <v>18</v>
      </c>
      <c r="F9" s="259"/>
      <c r="G9" s="244">
        <f>IF(ISBLANK(F9),"",VLOOKUP(F9,BF_120_m,2))</f>
      </c>
      <c r="H9" s="260">
        <v>300</v>
      </c>
      <c r="I9" s="244">
        <f>IF(ISBLANK(H9),"",VLOOKUP(H9,BF_180_m_H.,2))</f>
        <v>22</v>
      </c>
      <c r="J9" s="262"/>
      <c r="K9" s="244">
        <f>IF(ISBLANK(J9),"",VLOOKUP(J9,BF_1000_m,2))</f>
      </c>
      <c r="L9" s="262"/>
      <c r="M9" s="244">
        <f t="shared" si="0"/>
      </c>
      <c r="N9" s="263"/>
      <c r="O9" s="244">
        <f>IF(ISBLANK(N9),"",VLOOKUP(N9,BF_LONGUEUR,2))</f>
      </c>
      <c r="P9" s="263">
        <v>827</v>
      </c>
      <c r="Q9" s="302">
        <f>IF(ISBLANK(P9),"",VLOOKUP(P9,BM_T.S.,2))</f>
        <v>17</v>
      </c>
      <c r="R9" s="263"/>
      <c r="S9" s="244">
        <f>IF(ISBLANK(R9),"",VLOOKUP(R9,BF_HAUTEUR,2))</f>
      </c>
      <c r="T9" s="263"/>
      <c r="U9" s="244">
        <f>IF(ISBLANK(T9),"",VLOOKUP(T9,BF_PERCHE,2))</f>
      </c>
      <c r="V9" s="263"/>
      <c r="W9" s="244">
        <f>IF(ISBLANK(V9),"",VLOOKUP(V9,BF_POIDS,2))</f>
      </c>
      <c r="X9" s="264"/>
      <c r="Y9" s="244">
        <f>IF(ISBLANK(X9),"",VLOOKUP(X9,BF_DISQUE,2))</f>
      </c>
      <c r="Z9" s="264"/>
      <c r="AA9" s="244">
        <f>IF(ISBLANK(Z9),"",VLOOKUP(Z9,BF_JAVELOT,2))</f>
      </c>
      <c r="AB9" s="264"/>
      <c r="AC9" s="244">
        <f>IF(ISBLANK(AB9),"",VLOOKUP(AB9,BF_MARTEAU,2))</f>
      </c>
      <c r="AD9" s="265">
        <f t="shared" si="1"/>
        <v>3</v>
      </c>
      <c r="AE9" s="244">
        <f t="shared" si="2"/>
        <v>57</v>
      </c>
      <c r="AF9" s="266">
        <v>5</v>
      </c>
      <c r="AG9" s="129"/>
      <c r="AH9" s="275">
        <f t="shared" si="3"/>
      </c>
      <c r="AI9" s="275">
        <f t="shared" si="4"/>
      </c>
      <c r="AJ9" s="275">
        <f t="shared" si="5"/>
      </c>
      <c r="AK9" s="275">
        <f t="shared" si="6"/>
      </c>
      <c r="AL9" s="275">
        <f t="shared" si="7"/>
      </c>
      <c r="AM9" s="275">
        <f t="shared" si="8"/>
      </c>
      <c r="AN9" s="275">
        <f t="shared" si="9"/>
      </c>
      <c r="AO9" s="275">
        <f t="shared" si="10"/>
      </c>
      <c r="AP9" s="275">
        <f t="shared" si="11"/>
      </c>
      <c r="AQ9" s="275">
        <f t="shared" si="12"/>
      </c>
      <c r="AR9" s="275">
        <f t="shared" si="13"/>
      </c>
      <c r="AS9" s="275">
        <f t="shared" si="14"/>
      </c>
      <c r="AT9" s="275">
        <f t="shared" si="15"/>
      </c>
      <c r="AU9" s="275">
        <f t="shared" si="16"/>
      </c>
      <c r="AV9" s="275">
        <f t="shared" si="17"/>
      </c>
      <c r="AW9" s="275">
        <f t="shared" si="18"/>
      </c>
      <c r="AX9" s="275">
        <f t="shared" si="19"/>
        <v>57</v>
      </c>
      <c r="AY9" s="275">
        <f t="shared" si="20"/>
      </c>
      <c r="AZ9" s="275">
        <f t="shared" si="21"/>
      </c>
      <c r="BA9" s="275">
        <f t="shared" si="22"/>
      </c>
      <c r="BB9" s="275">
        <f t="shared" si="23"/>
      </c>
    </row>
    <row r="10" spans="1:54" s="169" customFormat="1" ht="16.5">
      <c r="A10" s="171" t="s">
        <v>370</v>
      </c>
      <c r="B10" s="172" t="s">
        <v>371</v>
      </c>
      <c r="C10" s="197" t="s">
        <v>54</v>
      </c>
      <c r="D10" s="354">
        <v>96</v>
      </c>
      <c r="E10" s="203">
        <f>IF(ISBLANK(D10),"",VLOOKUP(D10,BF_60_m,2))</f>
        <v>17</v>
      </c>
      <c r="F10" s="259"/>
      <c r="G10" s="244">
        <f>IF(ISBLANK(F10),"",VLOOKUP(F10,BF_120_m,2))</f>
      </c>
      <c r="H10" s="260"/>
      <c r="I10" s="244">
        <f>IF(ISBLANK(H10),"",VLOOKUP(H10,BF_180_m_H.,2))</f>
      </c>
      <c r="J10" s="262"/>
      <c r="K10" s="244">
        <f>IF(ISBLANK(J10),"",VLOOKUP(J10,BF_1000_m,2))</f>
      </c>
      <c r="L10" s="262">
        <v>6240</v>
      </c>
      <c r="M10" s="244">
        <f t="shared" si="0"/>
        <v>17</v>
      </c>
      <c r="N10" s="263"/>
      <c r="O10" s="244">
        <f>IF(ISBLANK(N10),"",VLOOKUP(N10,BF_LONGUEUR,2))</f>
      </c>
      <c r="P10" s="263"/>
      <c r="Q10" s="302">
        <f>IF(ISBLANK(P10),"",VLOOKUP(P10,BM_T.S.,2))</f>
      </c>
      <c r="R10" s="263">
        <v>130</v>
      </c>
      <c r="S10" s="244">
        <f>IF(ISBLANK(R10),"",VLOOKUP(R10,BF_HAUTEUR,2))</f>
        <v>19</v>
      </c>
      <c r="T10" s="263"/>
      <c r="U10" s="244">
        <f>IF(ISBLANK(T10),"",VLOOKUP(T10,BF_PERCHE,2))</f>
      </c>
      <c r="V10" s="263"/>
      <c r="W10" s="244">
        <f>IF(ISBLANK(V10),"",VLOOKUP(V10,BF_POIDS,2))</f>
      </c>
      <c r="X10" s="264"/>
      <c r="Y10" s="244">
        <f>IF(ISBLANK(X10),"",VLOOKUP(X10,BF_DISQUE,2))</f>
      </c>
      <c r="Z10" s="264"/>
      <c r="AA10" s="244">
        <f>IF(ISBLANK(Z10),"",VLOOKUP(Z10,BF_JAVELOT,2))</f>
      </c>
      <c r="AB10" s="264"/>
      <c r="AC10" s="244">
        <f>IF(ISBLANK(AB10),"",VLOOKUP(AB10,BF_MARTEAU,2))</f>
      </c>
      <c r="AD10" s="265">
        <f t="shared" si="1"/>
        <v>3</v>
      </c>
      <c r="AE10" s="244">
        <f t="shared" si="2"/>
        <v>53</v>
      </c>
      <c r="AF10" s="266">
        <v>6</v>
      </c>
      <c r="AG10" s="129"/>
      <c r="AH10" s="275">
        <f t="shared" si="3"/>
      </c>
      <c r="AI10" s="275">
        <f t="shared" si="4"/>
      </c>
      <c r="AJ10" s="275">
        <f t="shared" si="5"/>
      </c>
      <c r="AK10" s="275">
        <f t="shared" si="6"/>
      </c>
      <c r="AL10" s="275">
        <f t="shared" si="7"/>
      </c>
      <c r="AM10" s="275">
        <f t="shared" si="8"/>
      </c>
      <c r="AN10" s="275">
        <f t="shared" si="9"/>
      </c>
      <c r="AO10" s="275">
        <f t="shared" si="10"/>
      </c>
      <c r="AP10" s="275">
        <f t="shared" si="11"/>
      </c>
      <c r="AQ10" s="275">
        <f t="shared" si="12"/>
      </c>
      <c r="AR10" s="275">
        <f t="shared" si="13"/>
      </c>
      <c r="AS10" s="275">
        <f t="shared" si="14"/>
      </c>
      <c r="AT10" s="275">
        <f t="shared" si="15"/>
        <v>53</v>
      </c>
      <c r="AU10" s="275">
        <f t="shared" si="16"/>
      </c>
      <c r="AV10" s="275">
        <f t="shared" si="17"/>
      </c>
      <c r="AW10" s="275">
        <f t="shared" si="18"/>
      </c>
      <c r="AX10" s="275">
        <f t="shared" si="19"/>
      </c>
      <c r="AY10" s="275">
        <f t="shared" si="20"/>
      </c>
      <c r="AZ10" s="275">
        <f t="shared" si="21"/>
      </c>
      <c r="BA10" s="275">
        <f t="shared" si="22"/>
      </c>
      <c r="BB10" s="275">
        <f t="shared" si="23"/>
      </c>
    </row>
    <row r="11" spans="1:54" s="169" customFormat="1" ht="16.5">
      <c r="A11" s="171" t="s">
        <v>154</v>
      </c>
      <c r="B11" s="172" t="s">
        <v>103</v>
      </c>
      <c r="C11" s="197" t="s">
        <v>44</v>
      </c>
      <c r="D11" s="354">
        <v>98</v>
      </c>
      <c r="E11" s="203">
        <f>IF(ISBLANK(D11),"",VLOOKUP(D11,BF_60_m,2))</f>
        <v>16</v>
      </c>
      <c r="F11" s="259"/>
      <c r="G11" s="244">
        <f>IF(ISBLANK(F11),"",VLOOKUP(F11,BF_120_m,2))</f>
      </c>
      <c r="H11" s="260"/>
      <c r="I11" s="244">
        <f>IF(ISBLANK(H11),"",VLOOKUP(H11,BF_180_m_H.,2))</f>
      </c>
      <c r="J11" s="262"/>
      <c r="K11" s="244">
        <f>IF(ISBLANK(J11),"",VLOOKUP(J11,BF_1000_m,2))</f>
      </c>
      <c r="L11" s="262">
        <v>6010</v>
      </c>
      <c r="M11" s="244">
        <f t="shared" si="0"/>
        <v>19</v>
      </c>
      <c r="N11" s="263"/>
      <c r="O11" s="244">
        <f>IF(ISBLANK(N11),"",VLOOKUP(N11,BF_LONGUEUR,2))</f>
      </c>
      <c r="P11" s="263"/>
      <c r="Q11" s="302">
        <f>IF(ISBLANK(P11),"",VLOOKUP(P11,BM_T.S.,2))</f>
      </c>
      <c r="R11" s="263"/>
      <c r="S11" s="244">
        <f>IF(ISBLANK(R11),"",VLOOKUP(R11,BF_HAUTEUR,2))</f>
      </c>
      <c r="T11" s="263">
        <v>170</v>
      </c>
      <c r="U11" s="244">
        <f>IF(ISBLANK(T11),"",VLOOKUP(T11,BF_PERCHE,2))</f>
        <v>17</v>
      </c>
      <c r="V11" s="263"/>
      <c r="W11" s="244">
        <f>IF(ISBLANK(V11),"",VLOOKUP(V11,BF_POIDS,2))</f>
      </c>
      <c r="X11" s="264"/>
      <c r="Y11" s="244">
        <f>IF(ISBLANK(X11),"",VLOOKUP(X11,BF_DISQUE,2))</f>
      </c>
      <c r="Z11" s="264"/>
      <c r="AA11" s="244">
        <f>IF(ISBLANK(Z11),"",VLOOKUP(Z11,BF_JAVELOT,2))</f>
      </c>
      <c r="AB11" s="264"/>
      <c r="AC11" s="244">
        <f>IF(ISBLANK(AB11),"",VLOOKUP(AB11,BF_MARTEAU,2))</f>
      </c>
      <c r="AD11" s="265">
        <f t="shared" si="1"/>
        <v>3</v>
      </c>
      <c r="AE11" s="244">
        <f t="shared" si="2"/>
        <v>52</v>
      </c>
      <c r="AF11" s="266">
        <v>7</v>
      </c>
      <c r="AG11" s="129"/>
      <c r="AH11" s="275">
        <f t="shared" si="3"/>
      </c>
      <c r="AI11" s="275">
        <f t="shared" si="4"/>
      </c>
      <c r="AJ11" s="275">
        <f t="shared" si="5"/>
      </c>
      <c r="AK11" s="275">
        <f t="shared" si="6"/>
      </c>
      <c r="AL11" s="275">
        <f t="shared" si="7"/>
      </c>
      <c r="AM11" s="275">
        <f t="shared" si="8"/>
      </c>
      <c r="AN11" s="275">
        <f t="shared" si="9"/>
      </c>
      <c r="AO11" s="275">
        <f t="shared" si="10"/>
      </c>
      <c r="AP11" s="275">
        <f t="shared" si="11"/>
      </c>
      <c r="AQ11" s="275">
        <f t="shared" si="12"/>
      </c>
      <c r="AR11" s="275">
        <f t="shared" si="13"/>
      </c>
      <c r="AS11" s="275">
        <f t="shared" si="14"/>
      </c>
      <c r="AT11" s="275">
        <f t="shared" si="15"/>
      </c>
      <c r="AU11" s="275">
        <f t="shared" si="16"/>
      </c>
      <c r="AV11" s="275">
        <f t="shared" si="17"/>
        <v>52</v>
      </c>
      <c r="AW11" s="275">
        <f t="shared" si="18"/>
      </c>
      <c r="AX11" s="275">
        <f t="shared" si="19"/>
      </c>
      <c r="AY11" s="275">
        <f t="shared" si="20"/>
      </c>
      <c r="AZ11" s="275">
        <f t="shared" si="21"/>
      </c>
      <c r="BA11" s="275">
        <f t="shared" si="22"/>
      </c>
      <c r="BB11" s="275">
        <f t="shared" si="23"/>
      </c>
    </row>
    <row r="12" spans="1:54" s="169" customFormat="1" ht="16.5">
      <c r="A12" s="119" t="s">
        <v>481</v>
      </c>
      <c r="B12" s="120" t="s">
        <v>489</v>
      </c>
      <c r="C12" s="177" t="s">
        <v>43</v>
      </c>
      <c r="D12" s="354">
        <v>90</v>
      </c>
      <c r="E12" s="203">
        <f>IF(ISBLANK(D12),"",VLOOKUP(D12,BF_60_m,2))</f>
        <v>19</v>
      </c>
      <c r="F12" s="259"/>
      <c r="G12" s="244">
        <f>IF(ISBLANK(F12),"",VLOOKUP(F12,BF_120_m,2))</f>
      </c>
      <c r="H12" s="260"/>
      <c r="I12" s="244">
        <f>IF(ISBLANK(H12),"",VLOOKUP(H12,BF_180_m_H.,2))</f>
      </c>
      <c r="J12" s="262"/>
      <c r="K12" s="244">
        <f>IF(ISBLANK(J12),"",VLOOKUP(J12,BF_1000_m,2))</f>
      </c>
      <c r="L12" s="262">
        <v>6430</v>
      </c>
      <c r="M12" s="244">
        <f t="shared" si="0"/>
        <v>15</v>
      </c>
      <c r="N12" s="263"/>
      <c r="O12" s="244">
        <f>IF(ISBLANK(N12),"",VLOOKUP(N12,BF_LONGUEUR,2))</f>
      </c>
      <c r="P12" s="263"/>
      <c r="Q12" s="302">
        <f>IF(ISBLANK(P12),"",VLOOKUP(P12,BM_T.S.,2))</f>
      </c>
      <c r="R12" s="263">
        <v>120</v>
      </c>
      <c r="S12" s="244">
        <f>IF(ISBLANK(R12),"",VLOOKUP(R12,BF_HAUTEUR,2))</f>
        <v>17</v>
      </c>
      <c r="T12" s="263"/>
      <c r="U12" s="244">
        <f>IF(ISBLANK(T12),"",VLOOKUP(T12,BF_PERCHE,2))</f>
      </c>
      <c r="V12" s="263"/>
      <c r="W12" s="244">
        <f>IF(ISBLANK(V12),"",VLOOKUP(V12,BF_POIDS,2))</f>
      </c>
      <c r="X12" s="264"/>
      <c r="Y12" s="244">
        <f>IF(ISBLANK(X12),"",VLOOKUP(X12,BF_DISQUE,2))</f>
      </c>
      <c r="Z12" s="264"/>
      <c r="AA12" s="244">
        <f>IF(ISBLANK(Z12),"",VLOOKUP(Z12,BF_JAVELOT,2))</f>
      </c>
      <c r="AB12" s="264"/>
      <c r="AC12" s="244">
        <f>IF(ISBLANK(AB12),"",VLOOKUP(AB12,BF_MARTEAU,2))</f>
      </c>
      <c r="AD12" s="265">
        <f t="shared" si="1"/>
        <v>3</v>
      </c>
      <c r="AE12" s="244">
        <f t="shared" si="2"/>
        <v>51</v>
      </c>
      <c r="AF12" s="266">
        <v>8</v>
      </c>
      <c r="AG12" s="129"/>
      <c r="AH12" s="275">
        <f t="shared" si="3"/>
      </c>
      <c r="AI12" s="275">
        <f t="shared" si="4"/>
      </c>
      <c r="AJ12" s="275">
        <f t="shared" si="5"/>
      </c>
      <c r="AK12" s="275">
        <f t="shared" si="6"/>
      </c>
      <c r="AL12" s="275">
        <f t="shared" si="7"/>
      </c>
      <c r="AM12" s="275">
        <f t="shared" si="8"/>
      </c>
      <c r="AN12" s="275">
        <f t="shared" si="9"/>
      </c>
      <c r="AO12" s="275">
        <f t="shared" si="10"/>
      </c>
      <c r="AP12" s="275">
        <f t="shared" si="11"/>
        <v>51</v>
      </c>
      <c r="AQ12" s="275">
        <f t="shared" si="12"/>
      </c>
      <c r="AR12" s="275">
        <f t="shared" si="13"/>
      </c>
      <c r="AS12" s="275">
        <f t="shared" si="14"/>
      </c>
      <c r="AT12" s="275">
        <f t="shared" si="15"/>
      </c>
      <c r="AU12" s="275">
        <f t="shared" si="16"/>
      </c>
      <c r="AV12" s="275">
        <f t="shared" si="17"/>
      </c>
      <c r="AW12" s="275">
        <f t="shared" si="18"/>
      </c>
      <c r="AX12" s="275">
        <f t="shared" si="19"/>
      </c>
      <c r="AY12" s="275">
        <f t="shared" si="20"/>
      </c>
      <c r="AZ12" s="275">
        <f t="shared" si="21"/>
      </c>
      <c r="BA12" s="275">
        <f t="shared" si="22"/>
      </c>
      <c r="BB12" s="275">
        <f t="shared" si="23"/>
      </c>
    </row>
    <row r="13" spans="1:54" s="169" customFormat="1" ht="16.5">
      <c r="A13" s="173" t="s">
        <v>117</v>
      </c>
      <c r="B13" s="165" t="s">
        <v>118</v>
      </c>
      <c r="C13" s="197" t="s">
        <v>42</v>
      </c>
      <c r="D13" s="354">
        <v>89</v>
      </c>
      <c r="E13" s="203">
        <f>IF(ISBLANK(D13),"",VLOOKUP(D13,BF_60_m,2))</f>
        <v>20</v>
      </c>
      <c r="F13" s="259"/>
      <c r="G13" s="244">
        <f>IF(ISBLANK(F13),"",VLOOKUP(F13,BF_120_m,2))</f>
      </c>
      <c r="H13" s="260">
        <v>307</v>
      </c>
      <c r="I13" s="244">
        <f>IF(ISBLANK(H13),"",VLOOKUP(H13,BF_180_m_H.,2))</f>
        <v>21</v>
      </c>
      <c r="J13" s="262"/>
      <c r="K13" s="244">
        <f>IF(ISBLANK(J13),"",VLOOKUP(J13,BF_1000_m,2))</f>
      </c>
      <c r="L13" s="262"/>
      <c r="M13" s="244">
        <f t="shared" si="0"/>
      </c>
      <c r="N13" s="263"/>
      <c r="O13" s="244">
        <f>IF(ISBLANK(N13),"",VLOOKUP(N13,BF_LONGUEUR,2))</f>
      </c>
      <c r="P13" s="263">
        <v>651</v>
      </c>
      <c r="Q13" s="302">
        <f>IF(ISBLANK(P13),"",VLOOKUP(P13,BM_T.S.,2))</f>
        <v>8</v>
      </c>
      <c r="R13" s="263"/>
      <c r="S13" s="244">
        <f>IF(ISBLANK(R13),"",VLOOKUP(R13,BF_HAUTEUR,2))</f>
      </c>
      <c r="T13" s="263"/>
      <c r="U13" s="244">
        <f>IF(ISBLANK(T13),"",VLOOKUP(T13,BF_PERCHE,2))</f>
      </c>
      <c r="V13" s="263"/>
      <c r="W13" s="244">
        <f>IF(ISBLANK(V13),"",VLOOKUP(V13,BF_POIDS,2))</f>
      </c>
      <c r="X13" s="264"/>
      <c r="Y13" s="244">
        <f>IF(ISBLANK(X13),"",VLOOKUP(X13,BF_DISQUE,2))</f>
      </c>
      <c r="Z13" s="264"/>
      <c r="AA13" s="244">
        <f>IF(ISBLANK(Z13),"",VLOOKUP(Z13,BF_JAVELOT,2))</f>
      </c>
      <c r="AB13" s="264"/>
      <c r="AC13" s="244">
        <f>IF(ISBLANK(AB13),"",VLOOKUP(AB13,BF_MARTEAU,2))</f>
      </c>
      <c r="AD13" s="265">
        <f t="shared" si="1"/>
        <v>3</v>
      </c>
      <c r="AE13" s="244">
        <f t="shared" si="2"/>
        <v>49</v>
      </c>
      <c r="AF13" s="266">
        <v>9</v>
      </c>
      <c r="AG13" s="129"/>
      <c r="AH13" s="275">
        <f t="shared" si="3"/>
      </c>
      <c r="AI13" s="275">
        <f t="shared" si="4"/>
      </c>
      <c r="AJ13" s="275">
        <f t="shared" si="5"/>
      </c>
      <c r="AK13" s="275">
        <f t="shared" si="6"/>
      </c>
      <c r="AL13" s="275">
        <f t="shared" si="7"/>
      </c>
      <c r="AM13" s="275">
        <f t="shared" si="8"/>
      </c>
      <c r="AN13" s="275">
        <f t="shared" si="9"/>
      </c>
      <c r="AO13" s="275">
        <f t="shared" si="10"/>
      </c>
      <c r="AP13" s="275">
        <f t="shared" si="11"/>
      </c>
      <c r="AQ13" s="275">
        <f t="shared" si="12"/>
      </c>
      <c r="AR13" s="275">
        <f t="shared" si="13"/>
      </c>
      <c r="AS13" s="275">
        <f t="shared" si="14"/>
      </c>
      <c r="AT13" s="275">
        <f t="shared" si="15"/>
      </c>
      <c r="AU13" s="275">
        <f t="shared" si="16"/>
      </c>
      <c r="AV13" s="275">
        <f t="shared" si="17"/>
      </c>
      <c r="AW13" s="275">
        <f t="shared" si="18"/>
      </c>
      <c r="AX13" s="275">
        <f t="shared" si="19"/>
        <v>49</v>
      </c>
      <c r="AY13" s="275">
        <f t="shared" si="20"/>
      </c>
      <c r="AZ13" s="275">
        <f t="shared" si="21"/>
      </c>
      <c r="BA13" s="275">
        <f t="shared" si="22"/>
      </c>
      <c r="BB13" s="275">
        <f t="shared" si="23"/>
      </c>
    </row>
    <row r="14" spans="1:54" s="169" customFormat="1" ht="16.5">
      <c r="A14" s="171" t="s">
        <v>543</v>
      </c>
      <c r="B14" s="172" t="s">
        <v>544</v>
      </c>
      <c r="C14" s="197" t="s">
        <v>86</v>
      </c>
      <c r="D14" s="354">
        <v>94</v>
      </c>
      <c r="E14" s="203">
        <f>IF(ISBLANK(D14),"",VLOOKUP(D14,BF_60_m,2))</f>
        <v>17</v>
      </c>
      <c r="F14" s="259"/>
      <c r="G14" s="244">
        <f>IF(ISBLANK(F14),"",VLOOKUP(F14,BF_120_m,2))</f>
      </c>
      <c r="H14" s="260">
        <v>358</v>
      </c>
      <c r="I14" s="244">
        <f>IF(ISBLANK(H14),"",VLOOKUP(H14,BF_180_m_H.,2))</f>
        <v>16</v>
      </c>
      <c r="J14" s="262"/>
      <c r="K14" s="244">
        <f>IF(ISBLANK(J14),"",VLOOKUP(J14,BF_1000_m,2))</f>
      </c>
      <c r="L14" s="262"/>
      <c r="M14" s="244">
        <f t="shared" si="0"/>
      </c>
      <c r="N14" s="263"/>
      <c r="O14" s="244">
        <f>IF(ISBLANK(N14),"",VLOOKUP(N14,BF_LONGUEUR,2))</f>
      </c>
      <c r="P14" s="263"/>
      <c r="Q14" s="302">
        <f>IF(ISBLANK(P14),"",VLOOKUP(P14,BM_T.S.,2))</f>
      </c>
      <c r="R14" s="263">
        <v>115</v>
      </c>
      <c r="S14" s="244">
        <f>IF(ISBLANK(R14),"",VLOOKUP(R14,BF_HAUTEUR,2))</f>
        <v>15</v>
      </c>
      <c r="T14" s="263"/>
      <c r="U14" s="244">
        <f>IF(ISBLANK(T14),"",VLOOKUP(T14,BF_PERCHE,2))</f>
      </c>
      <c r="V14" s="263"/>
      <c r="W14" s="244">
        <f>IF(ISBLANK(V14),"",VLOOKUP(V14,BF_POIDS,2))</f>
      </c>
      <c r="X14" s="264"/>
      <c r="Y14" s="244">
        <f>IF(ISBLANK(X14),"",VLOOKUP(X14,BF_DISQUE,2))</f>
      </c>
      <c r="Z14" s="264"/>
      <c r="AA14" s="244">
        <f>IF(ISBLANK(Z14),"",VLOOKUP(Z14,BF_JAVELOT,2))</f>
      </c>
      <c r="AB14" s="264"/>
      <c r="AC14" s="244">
        <f>IF(ISBLANK(AB14),"",VLOOKUP(AB14,BF_MARTEAU,2))</f>
      </c>
      <c r="AD14" s="265">
        <f t="shared" si="1"/>
        <v>3</v>
      </c>
      <c r="AE14" s="244">
        <f t="shared" si="2"/>
        <v>48</v>
      </c>
      <c r="AF14" s="266">
        <v>10</v>
      </c>
      <c r="AG14" s="129"/>
      <c r="AH14" s="275">
        <f t="shared" si="3"/>
      </c>
      <c r="AI14" s="275">
        <f t="shared" si="4"/>
      </c>
      <c r="AJ14" s="275">
        <f t="shared" si="5"/>
      </c>
      <c r="AK14" s="275">
        <f t="shared" si="6"/>
      </c>
      <c r="AL14" s="275">
        <f t="shared" si="7"/>
      </c>
      <c r="AM14" s="275">
        <f t="shared" si="8"/>
      </c>
      <c r="AN14" s="275">
        <f t="shared" si="9"/>
      </c>
      <c r="AO14" s="275">
        <f t="shared" si="10"/>
      </c>
      <c r="AP14" s="275">
        <f t="shared" si="11"/>
      </c>
      <c r="AQ14" s="275">
        <f t="shared" si="12"/>
      </c>
      <c r="AR14" s="275">
        <f t="shared" si="13"/>
      </c>
      <c r="AS14" s="275">
        <f t="shared" si="14"/>
      </c>
      <c r="AT14" s="275">
        <f t="shared" si="15"/>
      </c>
      <c r="AU14" s="275">
        <f t="shared" si="16"/>
      </c>
      <c r="AV14" s="275">
        <f t="shared" si="17"/>
      </c>
      <c r="AW14" s="275">
        <f t="shared" si="18"/>
      </c>
      <c r="AX14" s="275">
        <f t="shared" si="19"/>
      </c>
      <c r="AY14" s="275">
        <f t="shared" si="20"/>
      </c>
      <c r="AZ14" s="275">
        <f t="shared" si="21"/>
        <v>48</v>
      </c>
      <c r="BA14" s="275">
        <f t="shared" si="22"/>
      </c>
      <c r="BB14" s="275">
        <f t="shared" si="23"/>
        <v>48</v>
      </c>
    </row>
    <row r="15" spans="1:54" s="169" customFormat="1" ht="16.5">
      <c r="A15" s="171" t="s">
        <v>105</v>
      </c>
      <c r="B15" s="172" t="s">
        <v>102</v>
      </c>
      <c r="C15" s="197" t="s">
        <v>67</v>
      </c>
      <c r="D15" s="354">
        <v>90</v>
      </c>
      <c r="E15" s="203">
        <f>IF(ISBLANK(D15),"",VLOOKUP(D15,BF_60_m,2))</f>
        <v>19</v>
      </c>
      <c r="F15" s="259"/>
      <c r="G15" s="244">
        <f>IF(ISBLANK(F15),"",VLOOKUP(F15,BF_120_m,2))</f>
      </c>
      <c r="H15" s="260"/>
      <c r="I15" s="244">
        <f>IF(ISBLANK(H15),"",VLOOKUP(H15,BF_180_m_H.,2))</f>
      </c>
      <c r="J15" s="262"/>
      <c r="K15" s="244">
        <f>IF(ISBLANK(J15),"",VLOOKUP(J15,BF_1000_m,2))</f>
      </c>
      <c r="L15" s="262"/>
      <c r="M15" s="244">
        <f t="shared" si="0"/>
      </c>
      <c r="N15" s="263"/>
      <c r="O15" s="244">
        <f>IF(ISBLANK(N15),"",VLOOKUP(N15,BF_LONGUEUR,2))</f>
      </c>
      <c r="P15" s="263">
        <v>780</v>
      </c>
      <c r="Q15" s="302">
        <f>IF(ISBLANK(P15),"",VLOOKUP(P15,BM_T.S.,2))</f>
        <v>15</v>
      </c>
      <c r="R15" s="263"/>
      <c r="S15" s="244">
        <f>IF(ISBLANK(R15),"",VLOOKUP(R15,BF_HAUTEUR,2))</f>
      </c>
      <c r="T15" s="263"/>
      <c r="U15" s="244">
        <f>IF(ISBLANK(T15),"",VLOOKUP(T15,BF_PERCHE,2))</f>
      </c>
      <c r="V15" s="263">
        <v>774</v>
      </c>
      <c r="W15" s="244">
        <f>IF(ISBLANK(V15),"",VLOOKUP(V15,BF_POIDS,2))</f>
        <v>14</v>
      </c>
      <c r="X15" s="264"/>
      <c r="Y15" s="244">
        <f>IF(ISBLANK(X15),"",VLOOKUP(X15,BF_DISQUE,2))</f>
      </c>
      <c r="Z15" s="264"/>
      <c r="AA15" s="244">
        <f>IF(ISBLANK(Z15),"",VLOOKUP(Z15,BF_JAVELOT,2))</f>
      </c>
      <c r="AB15" s="264"/>
      <c r="AC15" s="244">
        <f>IF(ISBLANK(AB15),"",VLOOKUP(AB15,BF_MARTEAU,2))</f>
      </c>
      <c r="AD15" s="265">
        <f t="shared" si="1"/>
        <v>3</v>
      </c>
      <c r="AE15" s="244">
        <f t="shared" si="2"/>
        <v>48</v>
      </c>
      <c r="AF15" s="266">
        <v>11</v>
      </c>
      <c r="AG15" s="129"/>
      <c r="AH15" s="275">
        <f t="shared" si="3"/>
      </c>
      <c r="AI15" s="275">
        <f t="shared" si="4"/>
      </c>
      <c r="AJ15" s="275">
        <f t="shared" si="5"/>
      </c>
      <c r="AK15" s="275">
        <f t="shared" si="6"/>
      </c>
      <c r="AL15" s="275">
        <f t="shared" si="7"/>
      </c>
      <c r="AM15" s="275">
        <f t="shared" si="8"/>
      </c>
      <c r="AN15" s="275">
        <f t="shared" si="9"/>
      </c>
      <c r="AO15" s="275">
        <f t="shared" si="10"/>
      </c>
      <c r="AP15" s="275">
        <f t="shared" si="11"/>
      </c>
      <c r="AQ15" s="275">
        <f t="shared" si="12"/>
        <v>48</v>
      </c>
      <c r="AR15" s="275">
        <f t="shared" si="13"/>
      </c>
      <c r="AS15" s="275">
        <f t="shared" si="14"/>
      </c>
      <c r="AT15" s="275">
        <f t="shared" si="15"/>
      </c>
      <c r="AU15" s="275">
        <f t="shared" si="16"/>
      </c>
      <c r="AV15" s="275">
        <f t="shared" si="17"/>
      </c>
      <c r="AW15" s="275">
        <f t="shared" si="18"/>
      </c>
      <c r="AX15" s="275">
        <f t="shared" si="19"/>
      </c>
      <c r="AY15" s="275">
        <f t="shared" si="20"/>
      </c>
      <c r="AZ15" s="275">
        <f t="shared" si="21"/>
      </c>
      <c r="BA15" s="275">
        <f t="shared" si="22"/>
      </c>
      <c r="BB15" s="275">
        <f t="shared" si="23"/>
      </c>
    </row>
    <row r="16" spans="1:54" s="169" customFormat="1" ht="16.5">
      <c r="A16" s="171" t="s">
        <v>270</v>
      </c>
      <c r="B16" s="172" t="s">
        <v>140</v>
      </c>
      <c r="C16" s="197" t="s">
        <v>54</v>
      </c>
      <c r="D16" s="354">
        <v>93</v>
      </c>
      <c r="E16" s="203">
        <f>IF(ISBLANK(D16),"",VLOOKUP(D16,BF_60_m,2))</f>
        <v>18</v>
      </c>
      <c r="F16" s="259"/>
      <c r="G16" s="244">
        <f>IF(ISBLANK(F16),"",VLOOKUP(F16,BF_120_m,2))</f>
      </c>
      <c r="H16" s="260"/>
      <c r="I16" s="244">
        <f>IF(ISBLANK(H16),"",VLOOKUP(H16,BF_180_m_H.,2))</f>
      </c>
      <c r="J16" s="262"/>
      <c r="K16" s="244">
        <f>IF(ISBLANK(J16),"",VLOOKUP(J16,BF_1000_m,2))</f>
      </c>
      <c r="L16" s="262">
        <v>6060</v>
      </c>
      <c r="M16" s="244">
        <f t="shared" si="0"/>
        <v>19</v>
      </c>
      <c r="N16" s="263"/>
      <c r="O16" s="244">
        <f>IF(ISBLANK(N16),"",VLOOKUP(N16,BF_LONGUEUR,2))</f>
      </c>
      <c r="P16" s="263">
        <v>687</v>
      </c>
      <c r="Q16" s="302">
        <f>IF(ISBLANK(P16),"",VLOOKUP(P16,BM_T.S.,2))</f>
        <v>10</v>
      </c>
      <c r="R16" s="263"/>
      <c r="S16" s="244">
        <f>IF(ISBLANK(R16),"",VLOOKUP(R16,BF_HAUTEUR,2))</f>
      </c>
      <c r="T16" s="263"/>
      <c r="U16" s="244">
        <f>IF(ISBLANK(T16),"",VLOOKUP(T16,BF_PERCHE,2))</f>
      </c>
      <c r="V16" s="263"/>
      <c r="W16" s="244">
        <f>IF(ISBLANK(V16),"",VLOOKUP(V16,BF_POIDS,2))</f>
      </c>
      <c r="X16" s="264"/>
      <c r="Y16" s="244">
        <f>IF(ISBLANK(X16),"",VLOOKUP(X16,BF_DISQUE,2))</f>
      </c>
      <c r="Z16" s="264"/>
      <c r="AA16" s="244">
        <f>IF(ISBLANK(Z16),"",VLOOKUP(Z16,BF_JAVELOT,2))</f>
      </c>
      <c r="AB16" s="264"/>
      <c r="AC16" s="244">
        <f>IF(ISBLANK(AB16),"",VLOOKUP(AB16,BF_MARTEAU,2))</f>
      </c>
      <c r="AD16" s="265">
        <f t="shared" si="1"/>
        <v>3</v>
      </c>
      <c r="AE16" s="244">
        <f t="shared" si="2"/>
        <v>47</v>
      </c>
      <c r="AF16" s="266">
        <v>12</v>
      </c>
      <c r="AG16" s="129"/>
      <c r="AH16" s="275">
        <f t="shared" si="3"/>
      </c>
      <c r="AI16" s="275">
        <f t="shared" si="4"/>
      </c>
      <c r="AJ16" s="275">
        <f t="shared" si="5"/>
      </c>
      <c r="AK16" s="275">
        <f t="shared" si="6"/>
      </c>
      <c r="AL16" s="275">
        <f t="shared" si="7"/>
      </c>
      <c r="AM16" s="275">
        <f t="shared" si="8"/>
      </c>
      <c r="AN16" s="275">
        <f t="shared" si="9"/>
      </c>
      <c r="AO16" s="275">
        <f t="shared" si="10"/>
      </c>
      <c r="AP16" s="275">
        <f t="shared" si="11"/>
      </c>
      <c r="AQ16" s="275">
        <f t="shared" si="12"/>
      </c>
      <c r="AR16" s="275">
        <f t="shared" si="13"/>
      </c>
      <c r="AS16" s="275">
        <f t="shared" si="14"/>
      </c>
      <c r="AT16" s="275">
        <f t="shared" si="15"/>
        <v>47</v>
      </c>
      <c r="AU16" s="275">
        <f t="shared" si="16"/>
      </c>
      <c r="AV16" s="275">
        <f t="shared" si="17"/>
      </c>
      <c r="AW16" s="275">
        <f t="shared" si="18"/>
      </c>
      <c r="AX16" s="275">
        <f t="shared" si="19"/>
      </c>
      <c r="AY16" s="275">
        <f t="shared" si="20"/>
      </c>
      <c r="AZ16" s="275">
        <f t="shared" si="21"/>
      </c>
      <c r="BA16" s="275">
        <f t="shared" si="22"/>
      </c>
      <c r="BB16" s="275">
        <f t="shared" si="23"/>
      </c>
    </row>
    <row r="17" spans="1:54" s="169" customFormat="1" ht="16.5">
      <c r="A17" s="171" t="s">
        <v>271</v>
      </c>
      <c r="B17" s="172" t="s">
        <v>135</v>
      </c>
      <c r="C17" s="197" t="s">
        <v>67</v>
      </c>
      <c r="D17" s="354"/>
      <c r="E17" s="203">
        <f>IF(ISBLANK(D17),"",VLOOKUP(D17,BF_60_m,2))</f>
      </c>
      <c r="F17" s="259"/>
      <c r="G17" s="244">
        <f>IF(ISBLANK(F17),"",VLOOKUP(F17,BF_120_m,2))</f>
      </c>
      <c r="H17" s="260"/>
      <c r="I17" s="244">
        <f>IF(ISBLANK(H17),"",VLOOKUP(H17,BF_180_m_H.,2))</f>
      </c>
      <c r="J17" s="262"/>
      <c r="K17" s="244">
        <f>IF(ISBLANK(J17),"",VLOOKUP(J17,BF_1000_m,2))</f>
      </c>
      <c r="L17" s="262">
        <v>6170</v>
      </c>
      <c r="M17" s="244">
        <f t="shared" si="0"/>
        <v>18</v>
      </c>
      <c r="N17" s="263"/>
      <c r="O17" s="244">
        <f>IF(ISBLANK(N17),"",VLOOKUP(N17,BF_LONGUEUR,2))</f>
      </c>
      <c r="P17" s="263">
        <v>739</v>
      </c>
      <c r="Q17" s="302">
        <f>IF(ISBLANK(P17),"",VLOOKUP(P17,BM_T.S.,2))</f>
        <v>12</v>
      </c>
      <c r="R17" s="263">
        <v>115</v>
      </c>
      <c r="S17" s="244">
        <f>IF(ISBLANK(R17),"",VLOOKUP(R17,BF_HAUTEUR,2))</f>
        <v>15</v>
      </c>
      <c r="T17" s="263"/>
      <c r="U17" s="244">
        <f>IF(ISBLANK(T17),"",VLOOKUP(T17,BF_PERCHE,2))</f>
      </c>
      <c r="V17" s="263"/>
      <c r="W17" s="244">
        <f>IF(ISBLANK(V17),"",VLOOKUP(V17,BF_POIDS,2))</f>
      </c>
      <c r="X17" s="264"/>
      <c r="Y17" s="244">
        <f>IF(ISBLANK(X17),"",VLOOKUP(X17,BF_DISQUE,2))</f>
      </c>
      <c r="Z17" s="264"/>
      <c r="AA17" s="244">
        <f>IF(ISBLANK(Z17),"",VLOOKUP(Z17,BF_JAVELOT,2))</f>
      </c>
      <c r="AB17" s="264"/>
      <c r="AC17" s="244">
        <f>IF(ISBLANK(AB17),"",VLOOKUP(AB17,BF_MARTEAU,2))</f>
      </c>
      <c r="AD17" s="265">
        <f t="shared" si="1"/>
        <v>3</v>
      </c>
      <c r="AE17" s="244">
        <f t="shared" si="2"/>
        <v>45</v>
      </c>
      <c r="AF17" s="266">
        <v>13</v>
      </c>
      <c r="AG17" s="129"/>
      <c r="AH17" s="275">
        <f t="shared" si="3"/>
      </c>
      <c r="AI17" s="275">
        <f t="shared" si="4"/>
      </c>
      <c r="AJ17" s="275">
        <f t="shared" si="5"/>
      </c>
      <c r="AK17" s="275">
        <f t="shared" si="6"/>
      </c>
      <c r="AL17" s="275">
        <f t="shared" si="7"/>
      </c>
      <c r="AM17" s="275">
        <f t="shared" si="8"/>
      </c>
      <c r="AN17" s="275">
        <f t="shared" si="9"/>
      </c>
      <c r="AO17" s="275">
        <f t="shared" si="10"/>
      </c>
      <c r="AP17" s="275">
        <f t="shared" si="11"/>
      </c>
      <c r="AQ17" s="275">
        <f t="shared" si="12"/>
        <v>45</v>
      </c>
      <c r="AR17" s="275">
        <f t="shared" si="13"/>
      </c>
      <c r="AS17" s="275">
        <f t="shared" si="14"/>
      </c>
      <c r="AT17" s="275">
        <f t="shared" si="15"/>
      </c>
      <c r="AU17" s="275">
        <f t="shared" si="16"/>
      </c>
      <c r="AV17" s="275">
        <f t="shared" si="17"/>
      </c>
      <c r="AW17" s="275">
        <f t="shared" si="18"/>
      </c>
      <c r="AX17" s="275">
        <f t="shared" si="19"/>
      </c>
      <c r="AY17" s="275">
        <f t="shared" si="20"/>
      </c>
      <c r="AZ17" s="275">
        <f t="shared" si="21"/>
      </c>
      <c r="BA17" s="275">
        <f t="shared" si="22"/>
      </c>
      <c r="BB17" s="275">
        <f t="shared" si="23"/>
      </c>
    </row>
    <row r="18" spans="1:54" s="169" customFormat="1" ht="16.5">
      <c r="A18" s="171" t="s">
        <v>211</v>
      </c>
      <c r="B18" s="172" t="s">
        <v>212</v>
      </c>
      <c r="C18" s="197" t="s">
        <v>44</v>
      </c>
      <c r="D18" s="354">
        <v>104</v>
      </c>
      <c r="E18" s="203">
        <f>IF(ISBLANK(D18),"",VLOOKUP(D18,BF_60_m,2))</f>
        <v>14</v>
      </c>
      <c r="F18" s="259"/>
      <c r="G18" s="244">
        <f>IF(ISBLANK(F18),"",VLOOKUP(F18,BF_120_m,2))</f>
      </c>
      <c r="H18" s="260"/>
      <c r="I18" s="244">
        <f>IF(ISBLANK(H18),"",VLOOKUP(H18,BF_180_m_H.,2))</f>
      </c>
      <c r="J18" s="262"/>
      <c r="K18" s="244">
        <f>IF(ISBLANK(J18),"",VLOOKUP(J18,BF_1000_m,2))</f>
      </c>
      <c r="L18" s="262">
        <v>5550</v>
      </c>
      <c r="M18" s="244">
        <f t="shared" si="0"/>
        <v>20</v>
      </c>
      <c r="N18" s="263"/>
      <c r="O18" s="244">
        <f>IF(ISBLANK(N18),"",VLOOKUP(N18,BF_LONGUEUR,2))</f>
      </c>
      <c r="P18" s="263"/>
      <c r="Q18" s="302">
        <f>IF(ISBLANK(P18),"",VLOOKUP(P18,BM_T.S.,2))</f>
      </c>
      <c r="R18" s="263">
        <v>105</v>
      </c>
      <c r="S18" s="244">
        <f>IF(ISBLANK(R18),"",VLOOKUP(R18,BF_HAUTEUR,2))</f>
        <v>11</v>
      </c>
      <c r="T18" s="263"/>
      <c r="U18" s="244">
        <f>IF(ISBLANK(T18),"",VLOOKUP(T18,BF_PERCHE,2))</f>
      </c>
      <c r="V18" s="263"/>
      <c r="W18" s="244">
        <f>IF(ISBLANK(V18),"",VLOOKUP(V18,BF_POIDS,2))</f>
      </c>
      <c r="X18" s="264"/>
      <c r="Y18" s="244">
        <f>IF(ISBLANK(X18),"",VLOOKUP(X18,BF_DISQUE,2))</f>
      </c>
      <c r="Z18" s="264"/>
      <c r="AA18" s="244">
        <f>IF(ISBLANK(Z18),"",VLOOKUP(Z18,BF_JAVELOT,2))</f>
      </c>
      <c r="AB18" s="264"/>
      <c r="AC18" s="244">
        <f>IF(ISBLANK(AB18),"",VLOOKUP(AB18,BF_MARTEAU,2))</f>
      </c>
      <c r="AD18" s="265">
        <f t="shared" si="1"/>
        <v>3</v>
      </c>
      <c r="AE18" s="244">
        <f t="shared" si="2"/>
        <v>45</v>
      </c>
      <c r="AF18" s="266">
        <v>14</v>
      </c>
      <c r="AG18" s="129"/>
      <c r="AH18" s="275">
        <f t="shared" si="3"/>
      </c>
      <c r="AI18" s="275">
        <f t="shared" si="4"/>
      </c>
      <c r="AJ18" s="275">
        <f t="shared" si="5"/>
      </c>
      <c r="AK18" s="275">
        <f t="shared" si="6"/>
      </c>
      <c r="AL18" s="275">
        <f t="shared" si="7"/>
      </c>
      <c r="AM18" s="275">
        <f t="shared" si="8"/>
      </c>
      <c r="AN18" s="275">
        <f t="shared" si="9"/>
      </c>
      <c r="AO18" s="275">
        <f t="shared" si="10"/>
      </c>
      <c r="AP18" s="275">
        <f t="shared" si="11"/>
      </c>
      <c r="AQ18" s="275">
        <f t="shared" si="12"/>
      </c>
      <c r="AR18" s="275">
        <f t="shared" si="13"/>
      </c>
      <c r="AS18" s="275">
        <f t="shared" si="14"/>
      </c>
      <c r="AT18" s="275">
        <f t="shared" si="15"/>
      </c>
      <c r="AU18" s="275">
        <f t="shared" si="16"/>
      </c>
      <c r="AV18" s="275">
        <f t="shared" si="17"/>
        <v>45</v>
      </c>
      <c r="AW18" s="275">
        <f t="shared" si="18"/>
      </c>
      <c r="AX18" s="275">
        <f t="shared" si="19"/>
      </c>
      <c r="AY18" s="275">
        <f t="shared" si="20"/>
      </c>
      <c r="AZ18" s="275">
        <f t="shared" si="21"/>
      </c>
      <c r="BA18" s="275">
        <f t="shared" si="22"/>
      </c>
      <c r="BB18" s="275">
        <f t="shared" si="23"/>
      </c>
    </row>
    <row r="19" spans="1:54" s="169" customFormat="1" ht="16.5">
      <c r="A19" s="171" t="s">
        <v>227</v>
      </c>
      <c r="B19" s="172" t="s">
        <v>81</v>
      </c>
      <c r="C19" s="197" t="s">
        <v>69</v>
      </c>
      <c r="D19" s="354">
        <v>97</v>
      </c>
      <c r="E19" s="203">
        <f>IF(ISBLANK(D19),"",VLOOKUP(D19,BF_60_m,2))</f>
        <v>16</v>
      </c>
      <c r="F19" s="259"/>
      <c r="G19" s="244">
        <f>IF(ISBLANK(F19),"",VLOOKUP(F19,BF_120_m,2))</f>
      </c>
      <c r="H19" s="260"/>
      <c r="I19" s="244">
        <f>IF(ISBLANK(H19),"",VLOOKUP(H19,BF_180_m_H.,2))</f>
      </c>
      <c r="J19" s="262"/>
      <c r="K19" s="244">
        <f>IF(ISBLANK(J19),"",VLOOKUP(J19,BF_1000_m,2))</f>
      </c>
      <c r="L19" s="262"/>
      <c r="M19" s="244">
        <f t="shared" si="0"/>
      </c>
      <c r="N19" s="263"/>
      <c r="O19" s="244">
        <f>IF(ISBLANK(N19),"",VLOOKUP(N19,BF_LONGUEUR,2))</f>
      </c>
      <c r="P19" s="263"/>
      <c r="Q19" s="302">
        <f>IF(ISBLANK(P19),"",VLOOKUP(P19,BM_T.S.,2))</f>
      </c>
      <c r="R19" s="263">
        <v>130</v>
      </c>
      <c r="S19" s="244">
        <f>IF(ISBLANK(R19),"",VLOOKUP(R19,BF_HAUTEUR,2))</f>
        <v>19</v>
      </c>
      <c r="T19" s="263"/>
      <c r="U19" s="244">
        <f>IF(ISBLANK(T19),"",VLOOKUP(T19,BF_PERCHE,2))</f>
      </c>
      <c r="V19" s="263">
        <v>634</v>
      </c>
      <c r="W19" s="244">
        <f>IF(ISBLANK(V19),"",VLOOKUP(V19,BF_POIDS,2))</f>
        <v>8</v>
      </c>
      <c r="X19" s="264"/>
      <c r="Y19" s="244">
        <f>IF(ISBLANK(X19),"",VLOOKUP(X19,BF_DISQUE,2))</f>
      </c>
      <c r="Z19" s="264"/>
      <c r="AA19" s="244">
        <f>IF(ISBLANK(Z19),"",VLOOKUP(Z19,BF_JAVELOT,2))</f>
      </c>
      <c r="AB19" s="264"/>
      <c r="AC19" s="244">
        <f>IF(ISBLANK(AB19),"",VLOOKUP(AB19,BF_MARTEAU,2))</f>
      </c>
      <c r="AD19" s="265">
        <f t="shared" si="1"/>
        <v>3</v>
      </c>
      <c r="AE19" s="244">
        <f t="shared" si="2"/>
        <v>43</v>
      </c>
      <c r="AF19" s="266">
        <v>15</v>
      </c>
      <c r="AG19" s="129"/>
      <c r="AH19" s="275">
        <f t="shared" si="3"/>
      </c>
      <c r="AI19" s="275">
        <f t="shared" si="4"/>
      </c>
      <c r="AJ19" s="275">
        <f t="shared" si="5"/>
      </c>
      <c r="AK19" s="275">
        <f t="shared" si="6"/>
        <v>43</v>
      </c>
      <c r="AL19" s="275">
        <f t="shared" si="7"/>
      </c>
      <c r="AM19" s="275">
        <f t="shared" si="8"/>
      </c>
      <c r="AN19" s="275">
        <f t="shared" si="9"/>
      </c>
      <c r="AO19" s="275">
        <f t="shared" si="10"/>
      </c>
      <c r="AP19" s="275">
        <f t="shared" si="11"/>
      </c>
      <c r="AQ19" s="275">
        <f t="shared" si="12"/>
      </c>
      <c r="AR19" s="275">
        <f t="shared" si="13"/>
      </c>
      <c r="AS19" s="275">
        <f t="shared" si="14"/>
      </c>
      <c r="AT19" s="275">
        <f t="shared" si="15"/>
      </c>
      <c r="AU19" s="275">
        <f t="shared" si="16"/>
      </c>
      <c r="AV19" s="275">
        <f t="shared" si="17"/>
      </c>
      <c r="AW19" s="275">
        <f t="shared" si="18"/>
      </c>
      <c r="AX19" s="275">
        <f t="shared" si="19"/>
      </c>
      <c r="AY19" s="275">
        <f t="shared" si="20"/>
      </c>
      <c r="AZ19" s="275">
        <f t="shared" si="21"/>
      </c>
      <c r="BA19" s="275">
        <f t="shared" si="22"/>
      </c>
      <c r="BB19" s="275">
        <f t="shared" si="23"/>
      </c>
    </row>
    <row r="20" spans="1:54" s="169" customFormat="1" ht="16.5">
      <c r="A20" s="171" t="s">
        <v>198</v>
      </c>
      <c r="B20" s="172" t="s">
        <v>267</v>
      </c>
      <c r="C20" s="198" t="s">
        <v>58</v>
      </c>
      <c r="D20" s="354">
        <v>102</v>
      </c>
      <c r="E20" s="203">
        <f>IF(ISBLANK(D20),"",VLOOKUP(D20,BF_60_m,2))</f>
        <v>15</v>
      </c>
      <c r="F20" s="259"/>
      <c r="G20" s="244">
        <f>IF(ISBLANK(F20),"",VLOOKUP(F20,BF_120_m,2))</f>
      </c>
      <c r="H20" s="260">
        <v>339</v>
      </c>
      <c r="I20" s="244">
        <f>IF(ISBLANK(H20),"",VLOOKUP(H20,BF_180_m_H.,2))</f>
        <v>18</v>
      </c>
      <c r="J20" s="262"/>
      <c r="K20" s="244">
        <f>IF(ISBLANK(J20),"",VLOOKUP(J20,BF_1000_m,2))</f>
      </c>
      <c r="L20" s="262"/>
      <c r="M20" s="244">
        <f t="shared" si="0"/>
      </c>
      <c r="N20" s="263"/>
      <c r="O20" s="244">
        <f>IF(ISBLANK(N20),"",VLOOKUP(N20,BF_LONGUEUR,2))</f>
      </c>
      <c r="P20" s="263"/>
      <c r="Q20" s="302">
        <f>IF(ISBLANK(P20),"",VLOOKUP(P20,BM_T.S.,2))</f>
      </c>
      <c r="R20" s="263">
        <v>100</v>
      </c>
      <c r="S20" s="244">
        <f>IF(ISBLANK(R20),"",VLOOKUP(R20,BF_HAUTEUR,2))</f>
        <v>9</v>
      </c>
      <c r="T20" s="263"/>
      <c r="U20" s="244">
        <f>IF(ISBLANK(T20),"",VLOOKUP(T20,BF_PERCHE,2))</f>
      </c>
      <c r="V20" s="263"/>
      <c r="W20" s="244">
        <f>IF(ISBLANK(V20),"",VLOOKUP(V20,BF_POIDS,2))</f>
      </c>
      <c r="X20" s="264"/>
      <c r="Y20" s="244">
        <f>IF(ISBLANK(X20),"",VLOOKUP(X20,BF_DISQUE,2))</f>
      </c>
      <c r="Z20" s="264"/>
      <c r="AA20" s="244">
        <f>IF(ISBLANK(Z20),"",VLOOKUP(Z20,BF_JAVELOT,2))</f>
      </c>
      <c r="AB20" s="264"/>
      <c r="AC20" s="244">
        <f>IF(ISBLANK(AB20),"",VLOOKUP(AB20,BF_MARTEAU,2))</f>
      </c>
      <c r="AD20" s="265">
        <f t="shared" si="1"/>
        <v>3</v>
      </c>
      <c r="AE20" s="244">
        <f t="shared" si="2"/>
        <v>42</v>
      </c>
      <c r="AF20" s="266">
        <v>16</v>
      </c>
      <c r="AG20" s="129"/>
      <c r="AH20" s="275">
        <f t="shared" si="3"/>
      </c>
      <c r="AI20" s="275">
        <f t="shared" si="4"/>
      </c>
      <c r="AJ20" s="275">
        <f t="shared" si="5"/>
      </c>
      <c r="AK20" s="275">
        <f t="shared" si="6"/>
      </c>
      <c r="AL20" s="275">
        <f t="shared" si="7"/>
      </c>
      <c r="AM20" s="275">
        <f t="shared" si="8"/>
      </c>
      <c r="AN20" s="275">
        <f t="shared" si="9"/>
      </c>
      <c r="AO20" s="275">
        <f t="shared" si="10"/>
      </c>
      <c r="AP20" s="275">
        <f t="shared" si="11"/>
      </c>
      <c r="AQ20" s="275">
        <f t="shared" si="12"/>
      </c>
      <c r="AR20" s="275">
        <f t="shared" si="13"/>
      </c>
      <c r="AS20" s="275">
        <f t="shared" si="14"/>
        <v>42</v>
      </c>
      <c r="AT20" s="275">
        <f t="shared" si="15"/>
      </c>
      <c r="AU20" s="275">
        <f t="shared" si="16"/>
      </c>
      <c r="AV20" s="275">
        <f t="shared" si="17"/>
      </c>
      <c r="AW20" s="275">
        <f t="shared" si="18"/>
      </c>
      <c r="AX20" s="275">
        <f t="shared" si="19"/>
      </c>
      <c r="AY20" s="275">
        <f t="shared" si="20"/>
      </c>
      <c r="AZ20" s="275">
        <f t="shared" si="21"/>
      </c>
      <c r="BA20" s="275">
        <f t="shared" si="22"/>
      </c>
      <c r="BB20" s="275">
        <f t="shared" si="23"/>
      </c>
    </row>
    <row r="21" spans="1:54" s="169" customFormat="1" ht="16.5">
      <c r="A21" s="119" t="s">
        <v>175</v>
      </c>
      <c r="B21" s="120" t="s">
        <v>142</v>
      </c>
      <c r="C21" s="358" t="s">
        <v>43</v>
      </c>
      <c r="D21" s="354">
        <v>99</v>
      </c>
      <c r="E21" s="203">
        <f>IF(ISBLANK(D21),"",VLOOKUP(D21,BF_60_m,2))</f>
        <v>16</v>
      </c>
      <c r="F21" s="259"/>
      <c r="G21" s="244">
        <f>IF(ISBLANK(F21),"",VLOOKUP(F21,BF_120_m,2))</f>
      </c>
      <c r="H21" s="260"/>
      <c r="I21" s="244">
        <f>IF(ISBLANK(H21),"",VLOOKUP(H21,BF_180_m_H.,2))</f>
      </c>
      <c r="J21" s="262"/>
      <c r="K21" s="244">
        <f>IF(ISBLANK(J21),"",VLOOKUP(J21,BF_1000_m,2))</f>
      </c>
      <c r="L21" s="262">
        <v>6270</v>
      </c>
      <c r="M21" s="244">
        <f t="shared" si="0"/>
        <v>17</v>
      </c>
      <c r="N21" s="263"/>
      <c r="O21" s="244">
        <f>IF(ISBLANK(N21),"",VLOOKUP(N21,BF_LONGUEUR,2))</f>
      </c>
      <c r="P21" s="263"/>
      <c r="Q21" s="302">
        <f>IF(ISBLANK(P21),"",VLOOKUP(P21,BM_T.S.,2))</f>
      </c>
      <c r="R21" s="263">
        <v>100</v>
      </c>
      <c r="S21" s="244">
        <f>IF(ISBLANK(R21),"",VLOOKUP(R21,BF_HAUTEUR,2))</f>
        <v>9</v>
      </c>
      <c r="T21" s="263"/>
      <c r="U21" s="244">
        <f>IF(ISBLANK(T21),"",VLOOKUP(T21,BF_PERCHE,2))</f>
      </c>
      <c r="V21" s="263"/>
      <c r="W21" s="244">
        <f>IF(ISBLANK(V21),"",VLOOKUP(V21,BF_POIDS,2))</f>
      </c>
      <c r="X21" s="264"/>
      <c r="Y21" s="244">
        <f>IF(ISBLANK(X21),"",VLOOKUP(X21,BF_DISQUE,2))</f>
      </c>
      <c r="Z21" s="264"/>
      <c r="AA21" s="244">
        <f>IF(ISBLANK(Z21),"",VLOOKUP(Z21,BF_JAVELOT,2))</f>
      </c>
      <c r="AB21" s="264"/>
      <c r="AC21" s="244">
        <f>IF(ISBLANK(AB21),"",VLOOKUP(AB21,BF_MARTEAU,2))</f>
      </c>
      <c r="AD21" s="265">
        <f t="shared" si="1"/>
        <v>3</v>
      </c>
      <c r="AE21" s="244">
        <f t="shared" si="2"/>
        <v>42</v>
      </c>
      <c r="AF21" s="266">
        <v>17</v>
      </c>
      <c r="AG21" s="129"/>
      <c r="AH21" s="275">
        <f t="shared" si="3"/>
      </c>
      <c r="AI21" s="275">
        <f t="shared" si="4"/>
      </c>
      <c r="AJ21" s="275">
        <f t="shared" si="5"/>
      </c>
      <c r="AK21" s="275">
        <f t="shared" si="6"/>
      </c>
      <c r="AL21" s="275">
        <f t="shared" si="7"/>
      </c>
      <c r="AM21" s="275">
        <f t="shared" si="8"/>
      </c>
      <c r="AN21" s="275">
        <f t="shared" si="9"/>
      </c>
      <c r="AO21" s="275">
        <f t="shared" si="10"/>
      </c>
      <c r="AP21" s="275">
        <f t="shared" si="11"/>
        <v>42</v>
      </c>
      <c r="AQ21" s="275">
        <f t="shared" si="12"/>
      </c>
      <c r="AR21" s="275">
        <f t="shared" si="13"/>
      </c>
      <c r="AS21" s="275">
        <f t="shared" si="14"/>
      </c>
      <c r="AT21" s="275">
        <f t="shared" si="15"/>
      </c>
      <c r="AU21" s="275">
        <f t="shared" si="16"/>
      </c>
      <c r="AV21" s="275">
        <f t="shared" si="17"/>
      </c>
      <c r="AW21" s="275">
        <f t="shared" si="18"/>
      </c>
      <c r="AX21" s="275">
        <f t="shared" si="19"/>
      </c>
      <c r="AY21" s="275">
        <f t="shared" si="20"/>
      </c>
      <c r="AZ21" s="275">
        <f t="shared" si="21"/>
      </c>
      <c r="BA21" s="275">
        <f t="shared" si="22"/>
      </c>
      <c r="BB21" s="275">
        <f t="shared" si="23"/>
      </c>
    </row>
    <row r="22" spans="1:54" s="169" customFormat="1" ht="16.5">
      <c r="A22" s="171" t="s">
        <v>349</v>
      </c>
      <c r="B22" s="172" t="s">
        <v>547</v>
      </c>
      <c r="C22" s="198" t="s">
        <v>58</v>
      </c>
      <c r="D22" s="354">
        <v>83</v>
      </c>
      <c r="E22" s="203">
        <f>IF(ISBLANK(D22),"",VLOOKUP(D22,BF_60_m,2))</f>
        <v>23</v>
      </c>
      <c r="F22" s="259"/>
      <c r="G22" s="244">
        <f>IF(ISBLANK(F22),"",VLOOKUP(F22,BF_120_m,2))</f>
      </c>
      <c r="H22" s="260"/>
      <c r="I22" s="244">
        <f>IF(ISBLANK(H22),"",VLOOKUP(H22,BF_180_m_H.,2))</f>
      </c>
      <c r="J22" s="262"/>
      <c r="K22" s="244">
        <f>IF(ISBLANK(J22),"",VLOOKUP(J22,BF_1000_m,2))</f>
      </c>
      <c r="L22" s="262"/>
      <c r="M22" s="244">
        <f t="shared" si="0"/>
      </c>
      <c r="N22" s="263"/>
      <c r="O22" s="244">
        <f>IF(ISBLANK(N22),"",VLOOKUP(N22,BF_LONGUEUR,2))</f>
      </c>
      <c r="P22" s="263"/>
      <c r="Q22" s="302">
        <f>IF(ISBLANK(P22),"",VLOOKUP(P22,BM_T.S.,2))</f>
      </c>
      <c r="R22" s="263">
        <v>130</v>
      </c>
      <c r="S22" s="244">
        <f>IF(ISBLANK(R22),"",VLOOKUP(R22,BF_HAUTEUR,2))</f>
        <v>19</v>
      </c>
      <c r="T22" s="263"/>
      <c r="U22" s="244">
        <f>IF(ISBLANK(T22),"",VLOOKUP(T22,BF_PERCHE,2))</f>
      </c>
      <c r="V22" s="263"/>
      <c r="W22" s="244">
        <f>IF(ISBLANK(V22),"",VLOOKUP(V22,BF_POIDS,2))</f>
      </c>
      <c r="X22" s="264"/>
      <c r="Y22" s="244">
        <f>IF(ISBLANK(X22),"",VLOOKUP(X22,BF_DISQUE,2))</f>
      </c>
      <c r="Z22" s="264"/>
      <c r="AA22" s="244">
        <f>IF(ISBLANK(Z22),"",VLOOKUP(Z22,BF_JAVELOT,2))</f>
      </c>
      <c r="AB22" s="264"/>
      <c r="AC22" s="244">
        <f>IF(ISBLANK(AB22),"",VLOOKUP(AB22,BF_MARTEAU,2))</f>
      </c>
      <c r="AD22" s="265">
        <f t="shared" si="1"/>
        <v>2</v>
      </c>
      <c r="AE22" s="244">
        <f t="shared" si="2"/>
        <v>42</v>
      </c>
      <c r="AF22" s="266">
        <v>18</v>
      </c>
      <c r="AG22" s="129"/>
      <c r="AH22" s="275">
        <f t="shared" si="3"/>
      </c>
      <c r="AI22" s="275">
        <f t="shared" si="4"/>
      </c>
      <c r="AJ22" s="275">
        <f t="shared" si="5"/>
      </c>
      <c r="AK22" s="275">
        <f t="shared" si="6"/>
      </c>
      <c r="AL22" s="275">
        <f t="shared" si="7"/>
      </c>
      <c r="AM22" s="275">
        <f t="shared" si="8"/>
      </c>
      <c r="AN22" s="275">
        <f t="shared" si="9"/>
      </c>
      <c r="AO22" s="275">
        <f t="shared" si="10"/>
      </c>
      <c r="AP22" s="275">
        <f t="shared" si="11"/>
      </c>
      <c r="AQ22" s="275">
        <f t="shared" si="12"/>
      </c>
      <c r="AR22" s="275">
        <f t="shared" si="13"/>
      </c>
      <c r="AS22" s="275">
        <f t="shared" si="14"/>
        <v>42</v>
      </c>
      <c r="AT22" s="275">
        <f t="shared" si="15"/>
      </c>
      <c r="AU22" s="275">
        <f t="shared" si="16"/>
      </c>
      <c r="AV22" s="275">
        <f t="shared" si="17"/>
      </c>
      <c r="AW22" s="275">
        <f t="shared" si="18"/>
      </c>
      <c r="AX22" s="275">
        <f t="shared" si="19"/>
      </c>
      <c r="AY22" s="275">
        <f t="shared" si="20"/>
      </c>
      <c r="AZ22" s="275">
        <f t="shared" si="21"/>
      </c>
      <c r="BA22" s="275">
        <f t="shared" si="22"/>
      </c>
      <c r="BB22" s="275">
        <f t="shared" si="23"/>
      </c>
    </row>
    <row r="23" spans="1:54" s="169" customFormat="1" ht="16.5">
      <c r="A23" s="171" t="s">
        <v>136</v>
      </c>
      <c r="B23" s="172" t="s">
        <v>137</v>
      </c>
      <c r="C23" s="184" t="s">
        <v>67</v>
      </c>
      <c r="D23" s="354">
        <v>108</v>
      </c>
      <c r="E23" s="203">
        <f>IF(ISBLANK(D23),"",VLOOKUP(D23,BF_60_m,2))</f>
        <v>13</v>
      </c>
      <c r="F23" s="259"/>
      <c r="G23" s="244">
        <f>IF(ISBLANK(F23),"",VLOOKUP(F23,BF_120_m,2))</f>
      </c>
      <c r="H23" s="260"/>
      <c r="I23" s="244">
        <f>IF(ISBLANK(H23),"",VLOOKUP(H23,BF_180_m_H.,2))</f>
      </c>
      <c r="J23" s="262"/>
      <c r="K23" s="244">
        <f>IF(ISBLANK(J23),"",VLOOKUP(J23,BF_1000_m,2))</f>
      </c>
      <c r="L23" s="262">
        <v>6100</v>
      </c>
      <c r="M23" s="244">
        <f t="shared" si="0"/>
        <v>19</v>
      </c>
      <c r="N23" s="263"/>
      <c r="O23" s="244">
        <f>IF(ISBLANK(N23),"",VLOOKUP(N23,BF_LONGUEUR,2))</f>
      </c>
      <c r="P23" s="263">
        <v>677</v>
      </c>
      <c r="Q23" s="302">
        <f>IF(ISBLANK(P23),"",VLOOKUP(P23,BM_T.S.,2))</f>
        <v>9</v>
      </c>
      <c r="R23" s="263"/>
      <c r="S23" s="244">
        <f>IF(ISBLANK(R23),"",VLOOKUP(R23,BF_HAUTEUR,2))</f>
      </c>
      <c r="T23" s="263"/>
      <c r="U23" s="244"/>
      <c r="V23" s="263"/>
      <c r="W23" s="244">
        <f>IF(ISBLANK(V23),"",VLOOKUP(V23,BF_POIDS,2))</f>
      </c>
      <c r="X23" s="264"/>
      <c r="Y23" s="244">
        <f>IF(ISBLANK(X23),"",VLOOKUP(X23,BF_DISQUE,2))</f>
      </c>
      <c r="Z23" s="264"/>
      <c r="AA23" s="244">
        <f>IF(ISBLANK(Z23),"",VLOOKUP(Z23,BF_JAVELOT,2))</f>
      </c>
      <c r="AB23" s="264"/>
      <c r="AC23" s="244">
        <f>IF(ISBLANK(AB23),"",VLOOKUP(AB23,BF_MARTEAU,2))</f>
      </c>
      <c r="AD23" s="265">
        <f t="shared" si="1"/>
        <v>3</v>
      </c>
      <c r="AE23" s="244">
        <f t="shared" si="2"/>
        <v>41</v>
      </c>
      <c r="AF23" s="266">
        <v>19</v>
      </c>
      <c r="AG23" s="129"/>
      <c r="AH23" s="275">
        <f t="shared" si="3"/>
      </c>
      <c r="AI23" s="275">
        <f t="shared" si="4"/>
      </c>
      <c r="AJ23" s="275">
        <f t="shared" si="5"/>
      </c>
      <c r="AK23" s="275">
        <f t="shared" si="6"/>
      </c>
      <c r="AL23" s="275">
        <f t="shared" si="7"/>
      </c>
      <c r="AM23" s="275">
        <f t="shared" si="8"/>
      </c>
      <c r="AN23" s="275">
        <f t="shared" si="9"/>
      </c>
      <c r="AO23" s="275">
        <f t="shared" si="10"/>
      </c>
      <c r="AP23" s="275">
        <f t="shared" si="11"/>
      </c>
      <c r="AQ23" s="275">
        <f t="shared" si="12"/>
        <v>41</v>
      </c>
      <c r="AR23" s="275">
        <f t="shared" si="13"/>
      </c>
      <c r="AS23" s="275">
        <f t="shared" si="14"/>
      </c>
      <c r="AT23" s="275">
        <f t="shared" si="15"/>
      </c>
      <c r="AU23" s="275">
        <f t="shared" si="16"/>
      </c>
      <c r="AV23" s="275">
        <f t="shared" si="17"/>
      </c>
      <c r="AW23" s="275">
        <f t="shared" si="18"/>
      </c>
      <c r="AX23" s="275">
        <f t="shared" si="19"/>
      </c>
      <c r="AY23" s="275">
        <f t="shared" si="20"/>
      </c>
      <c r="AZ23" s="275">
        <f t="shared" si="21"/>
      </c>
      <c r="BA23" s="275">
        <f t="shared" si="22"/>
      </c>
      <c r="BB23" s="275">
        <f t="shared" si="23"/>
      </c>
    </row>
    <row r="24" spans="1:54" s="169" customFormat="1" ht="16.5">
      <c r="A24" s="171" t="s">
        <v>138</v>
      </c>
      <c r="B24" s="172" t="s">
        <v>139</v>
      </c>
      <c r="C24" s="197" t="s">
        <v>54</v>
      </c>
      <c r="D24" s="354">
        <v>100</v>
      </c>
      <c r="E24" s="203">
        <f>IF(ISBLANK(D24),"",VLOOKUP(D24,BF_60_m,2))</f>
        <v>15</v>
      </c>
      <c r="F24" s="259"/>
      <c r="G24" s="244">
        <f>IF(ISBLANK(F24),"",VLOOKUP(F24,BF_120_m,2))</f>
      </c>
      <c r="H24" s="260"/>
      <c r="I24" s="244">
        <f>IF(ISBLANK(H24),"",VLOOKUP(H24,BF_180_m_H.,2))</f>
      </c>
      <c r="J24" s="262"/>
      <c r="K24" s="244">
        <f>IF(ISBLANK(J24),"",VLOOKUP(J24,BF_1000_m,2))</f>
      </c>
      <c r="L24" s="262">
        <v>6550</v>
      </c>
      <c r="M24" s="244">
        <f t="shared" si="0"/>
        <v>14</v>
      </c>
      <c r="N24" s="263"/>
      <c r="O24" s="244">
        <f>IF(ISBLANK(N24),"",VLOOKUP(N24,BF_LONGUEUR,2))</f>
      </c>
      <c r="P24" s="263">
        <v>705</v>
      </c>
      <c r="Q24" s="302">
        <f>IF(ISBLANK(P24),"",VLOOKUP(P24,BM_T.S.,2))</f>
        <v>11</v>
      </c>
      <c r="R24" s="263"/>
      <c r="S24" s="244">
        <f>IF(ISBLANK(R24),"",VLOOKUP(R24,BF_HAUTEUR,2))</f>
      </c>
      <c r="T24" s="263"/>
      <c r="U24" s="244">
        <f>IF(ISBLANK(T24),"",VLOOKUP(T24,BF_PERCHE,2))</f>
      </c>
      <c r="V24" s="263"/>
      <c r="W24" s="244">
        <f>IF(ISBLANK(V24),"",VLOOKUP(V24,BF_POIDS,2))</f>
      </c>
      <c r="X24" s="264"/>
      <c r="Y24" s="244">
        <f>IF(ISBLANK(X24),"",VLOOKUP(X24,BF_DISQUE,2))</f>
      </c>
      <c r="Z24" s="264"/>
      <c r="AA24" s="244">
        <f>IF(ISBLANK(Z24),"",VLOOKUP(Z24,BF_JAVELOT,2))</f>
      </c>
      <c r="AB24" s="264"/>
      <c r="AC24" s="244">
        <f>IF(ISBLANK(AB24),"",VLOOKUP(AB24,BF_MARTEAU,2))</f>
      </c>
      <c r="AD24" s="265">
        <f t="shared" si="1"/>
        <v>3</v>
      </c>
      <c r="AE24" s="244">
        <f t="shared" si="2"/>
        <v>40</v>
      </c>
      <c r="AF24" s="266">
        <v>20</v>
      </c>
      <c r="AG24" s="129"/>
      <c r="AH24" s="275">
        <f t="shared" si="3"/>
      </c>
      <c r="AI24" s="275">
        <f t="shared" si="4"/>
      </c>
      <c r="AJ24" s="275">
        <f t="shared" si="5"/>
      </c>
      <c r="AK24" s="275">
        <f t="shared" si="6"/>
      </c>
      <c r="AL24" s="275">
        <f t="shared" si="7"/>
      </c>
      <c r="AM24" s="275">
        <f t="shared" si="8"/>
      </c>
      <c r="AN24" s="275">
        <f t="shared" si="9"/>
      </c>
      <c r="AO24" s="275">
        <f t="shared" si="10"/>
      </c>
      <c r="AP24" s="275">
        <f t="shared" si="11"/>
      </c>
      <c r="AQ24" s="275">
        <f t="shared" si="12"/>
      </c>
      <c r="AR24" s="275">
        <f t="shared" si="13"/>
      </c>
      <c r="AS24" s="275">
        <f t="shared" si="14"/>
      </c>
      <c r="AT24" s="275">
        <f t="shared" si="15"/>
        <v>40</v>
      </c>
      <c r="AU24" s="275">
        <f t="shared" si="16"/>
      </c>
      <c r="AV24" s="275">
        <f t="shared" si="17"/>
      </c>
      <c r="AW24" s="275">
        <f t="shared" si="18"/>
      </c>
      <c r="AX24" s="275">
        <f t="shared" si="19"/>
      </c>
      <c r="AY24" s="275">
        <f t="shared" si="20"/>
      </c>
      <c r="AZ24" s="275">
        <f t="shared" si="21"/>
      </c>
      <c r="BA24" s="275">
        <f t="shared" si="22"/>
      </c>
      <c r="BB24" s="275">
        <f t="shared" si="23"/>
      </c>
    </row>
    <row r="25" spans="1:54" s="169" customFormat="1" ht="16.5">
      <c r="A25" s="171" t="s">
        <v>218</v>
      </c>
      <c r="B25" s="172" t="s">
        <v>106</v>
      </c>
      <c r="C25" s="197" t="s">
        <v>67</v>
      </c>
      <c r="D25" s="354">
        <v>109</v>
      </c>
      <c r="E25" s="203">
        <f>IF(ISBLANK(D25),"",VLOOKUP(D25,BF_60_m,2))</f>
        <v>13</v>
      </c>
      <c r="F25" s="259"/>
      <c r="G25" s="244">
        <f>IF(ISBLANK(F25),"",VLOOKUP(F25,BF_120_m,2))</f>
      </c>
      <c r="H25" s="260"/>
      <c r="I25" s="244">
        <f>IF(ISBLANK(H25),"",VLOOKUP(H25,BF_180_m_H.,2))</f>
      </c>
      <c r="J25" s="262"/>
      <c r="K25" s="244">
        <f>IF(ISBLANK(J25),"",VLOOKUP(J25,BF_1000_m,2))</f>
      </c>
      <c r="L25" s="262">
        <v>6020</v>
      </c>
      <c r="M25" s="244">
        <f t="shared" si="0"/>
        <v>19</v>
      </c>
      <c r="N25" s="263"/>
      <c r="O25" s="244">
        <f>IF(ISBLANK(N25),"",VLOOKUP(N25,BF_LONGUEUR,2))</f>
      </c>
      <c r="P25" s="263">
        <v>618</v>
      </c>
      <c r="Q25" s="302">
        <f>IF(ISBLANK(P25),"",VLOOKUP(P25,BM_T.S.,2))</f>
        <v>6</v>
      </c>
      <c r="R25" s="263"/>
      <c r="S25" s="244">
        <f>IF(ISBLANK(R25),"",VLOOKUP(R25,BF_HAUTEUR,2))</f>
      </c>
      <c r="T25" s="263"/>
      <c r="U25" s="244">
        <f>IF(ISBLANK(T25),"",VLOOKUP(T25,BF_PERCHE,2))</f>
      </c>
      <c r="V25" s="263"/>
      <c r="W25" s="244">
        <f>IF(ISBLANK(V25),"",VLOOKUP(V25,BF_POIDS,2))</f>
      </c>
      <c r="X25" s="264"/>
      <c r="Y25" s="244">
        <f>IF(ISBLANK(X25),"",VLOOKUP(X25,BF_DISQUE,2))</f>
      </c>
      <c r="Z25" s="264"/>
      <c r="AA25" s="244">
        <f>IF(ISBLANK(Z25),"",VLOOKUP(Z25,BF_JAVELOT,2))</f>
      </c>
      <c r="AB25" s="264"/>
      <c r="AC25" s="244">
        <f>IF(ISBLANK(AB25),"",VLOOKUP(AB25,BF_MARTEAU,2))</f>
      </c>
      <c r="AD25" s="265">
        <f t="shared" si="1"/>
        <v>3</v>
      </c>
      <c r="AE25" s="244">
        <f t="shared" si="2"/>
        <v>38</v>
      </c>
      <c r="AF25" s="266">
        <v>21</v>
      </c>
      <c r="AG25" s="129"/>
      <c r="AH25" s="275">
        <f t="shared" si="3"/>
      </c>
      <c r="AI25" s="275">
        <f t="shared" si="4"/>
      </c>
      <c r="AJ25" s="275">
        <f t="shared" si="5"/>
      </c>
      <c r="AK25" s="275">
        <f t="shared" si="6"/>
      </c>
      <c r="AL25" s="275">
        <f t="shared" si="7"/>
      </c>
      <c r="AM25" s="275">
        <f t="shared" si="8"/>
      </c>
      <c r="AN25" s="275">
        <f t="shared" si="9"/>
      </c>
      <c r="AO25" s="275">
        <f t="shared" si="10"/>
      </c>
      <c r="AP25" s="275">
        <f t="shared" si="11"/>
      </c>
      <c r="AQ25" s="275">
        <f t="shared" si="12"/>
        <v>38</v>
      </c>
      <c r="AR25" s="275">
        <f t="shared" si="13"/>
      </c>
      <c r="AS25" s="275">
        <f t="shared" si="14"/>
      </c>
      <c r="AT25" s="275">
        <f t="shared" si="15"/>
      </c>
      <c r="AU25" s="275">
        <f t="shared" si="16"/>
      </c>
      <c r="AV25" s="275">
        <f t="shared" si="17"/>
      </c>
      <c r="AW25" s="275">
        <f t="shared" si="18"/>
      </c>
      <c r="AX25" s="275">
        <f t="shared" si="19"/>
      </c>
      <c r="AY25" s="275">
        <f t="shared" si="20"/>
      </c>
      <c r="AZ25" s="275">
        <f t="shared" si="21"/>
      </c>
      <c r="BA25" s="275">
        <f t="shared" si="22"/>
      </c>
      <c r="BB25" s="275">
        <f t="shared" si="23"/>
      </c>
    </row>
    <row r="26" spans="1:54" s="169" customFormat="1" ht="16.5">
      <c r="A26" s="119" t="s">
        <v>269</v>
      </c>
      <c r="B26" s="120" t="s">
        <v>488</v>
      </c>
      <c r="C26" s="358" t="s">
        <v>43</v>
      </c>
      <c r="D26" s="354">
        <v>106</v>
      </c>
      <c r="E26" s="203">
        <f>IF(ISBLANK(D26),"",VLOOKUP(D26,BF_60_m,2))</f>
        <v>14</v>
      </c>
      <c r="F26" s="259"/>
      <c r="G26" s="244">
        <f>IF(ISBLANK(F26),"",VLOOKUP(F26,BF_120_m,2))</f>
      </c>
      <c r="H26" s="260"/>
      <c r="I26" s="244">
        <f>IF(ISBLANK(H26),"",VLOOKUP(H26,BF_180_m_H.,2))</f>
      </c>
      <c r="J26" s="262"/>
      <c r="K26" s="244">
        <f>IF(ISBLANK(J26),"",VLOOKUP(J26,BF_1000_m,2))</f>
      </c>
      <c r="L26" s="262">
        <v>6520</v>
      </c>
      <c r="M26" s="244">
        <f t="shared" si="0"/>
        <v>14</v>
      </c>
      <c r="N26" s="263"/>
      <c r="O26" s="244">
        <f>IF(ISBLANK(N26),"",VLOOKUP(N26,BF_LONGUEUR,2))</f>
      </c>
      <c r="P26" s="263"/>
      <c r="Q26" s="302">
        <f>IF(ISBLANK(P26),"",VLOOKUP(P26,BM_T.S.,2))</f>
      </c>
      <c r="R26" s="263">
        <v>100</v>
      </c>
      <c r="S26" s="244">
        <f>IF(ISBLANK(R26),"",VLOOKUP(R26,BF_HAUTEUR,2))</f>
        <v>9</v>
      </c>
      <c r="T26" s="263"/>
      <c r="U26" s="244">
        <f>IF(ISBLANK(T26),"",VLOOKUP(T26,BF_PERCHE,2))</f>
      </c>
      <c r="V26" s="263"/>
      <c r="W26" s="244">
        <f>IF(ISBLANK(V26),"",VLOOKUP(V26,BF_POIDS,2))</f>
      </c>
      <c r="X26" s="264"/>
      <c r="Y26" s="244">
        <f>IF(ISBLANK(X26),"",VLOOKUP(X26,BF_DISQUE,2))</f>
      </c>
      <c r="Z26" s="264"/>
      <c r="AA26" s="244">
        <f>IF(ISBLANK(Z26),"",VLOOKUP(Z26,BF_JAVELOT,2))</f>
      </c>
      <c r="AB26" s="264"/>
      <c r="AC26" s="244">
        <f>IF(ISBLANK(AB26),"",VLOOKUP(AB26,BF_MARTEAU,2))</f>
      </c>
      <c r="AD26" s="265">
        <f t="shared" si="1"/>
        <v>3</v>
      </c>
      <c r="AE26" s="244">
        <f t="shared" si="2"/>
        <v>37</v>
      </c>
      <c r="AF26" s="266">
        <v>22</v>
      </c>
      <c r="AG26" s="129"/>
      <c r="AH26" s="275">
        <f t="shared" si="3"/>
      </c>
      <c r="AI26" s="275">
        <f t="shared" si="4"/>
      </c>
      <c r="AJ26" s="275">
        <f t="shared" si="5"/>
      </c>
      <c r="AK26" s="275">
        <f t="shared" si="6"/>
      </c>
      <c r="AL26" s="275">
        <f t="shared" si="7"/>
      </c>
      <c r="AM26" s="275">
        <f t="shared" si="8"/>
      </c>
      <c r="AN26" s="275">
        <f t="shared" si="9"/>
      </c>
      <c r="AO26" s="275">
        <f t="shared" si="10"/>
      </c>
      <c r="AP26" s="275">
        <f t="shared" si="11"/>
        <v>37</v>
      </c>
      <c r="AQ26" s="275">
        <f t="shared" si="12"/>
      </c>
      <c r="AR26" s="275">
        <f t="shared" si="13"/>
      </c>
      <c r="AS26" s="275">
        <f t="shared" si="14"/>
      </c>
      <c r="AT26" s="275">
        <f t="shared" si="15"/>
      </c>
      <c r="AU26" s="275">
        <f t="shared" si="16"/>
      </c>
      <c r="AV26" s="275">
        <f t="shared" si="17"/>
      </c>
      <c r="AW26" s="275">
        <f t="shared" si="18"/>
      </c>
      <c r="AX26" s="275">
        <f t="shared" si="19"/>
      </c>
      <c r="AY26" s="275">
        <f t="shared" si="20"/>
      </c>
      <c r="AZ26" s="275">
        <f t="shared" si="21"/>
      </c>
      <c r="BA26" s="275">
        <f t="shared" si="22"/>
      </c>
      <c r="BB26" s="275">
        <f t="shared" si="23"/>
      </c>
    </row>
    <row r="27" spans="1:54" s="169" customFormat="1" ht="16.5">
      <c r="A27" s="171" t="s">
        <v>540</v>
      </c>
      <c r="B27" s="172" t="s">
        <v>541</v>
      </c>
      <c r="C27" s="197" t="s">
        <v>54</v>
      </c>
      <c r="D27" s="354">
        <v>106</v>
      </c>
      <c r="E27" s="203">
        <f>IF(ISBLANK(D27),"",VLOOKUP(D27,BF_60_m,2))</f>
        <v>14</v>
      </c>
      <c r="F27" s="259"/>
      <c r="G27" s="244">
        <f>IF(ISBLANK(F27),"",VLOOKUP(F27,BF_120_m,2))</f>
      </c>
      <c r="H27" s="260"/>
      <c r="I27" s="244">
        <f>IF(ISBLANK(H27),"",VLOOKUP(H27,BF_180_m_H.,2))</f>
      </c>
      <c r="J27" s="262"/>
      <c r="K27" s="244">
        <f>IF(ISBLANK(J27),"",VLOOKUP(J27,BF_1000_m,2))</f>
      </c>
      <c r="L27" s="262">
        <v>5590</v>
      </c>
      <c r="M27" s="244">
        <f t="shared" si="0"/>
        <v>20</v>
      </c>
      <c r="N27" s="263"/>
      <c r="O27" s="244">
        <f>IF(ISBLANK(N27),"",VLOOKUP(N27,BF_LONGUEUR,2))</f>
      </c>
      <c r="P27" s="263">
        <v>576</v>
      </c>
      <c r="Q27" s="302">
        <f>IF(ISBLANK(P27),"",VLOOKUP(P27,BM_T.S.,2))</f>
        <v>3</v>
      </c>
      <c r="R27" s="263"/>
      <c r="S27" s="244">
        <f>IF(ISBLANK(R27),"",VLOOKUP(R27,BF_HAUTEUR,2))</f>
      </c>
      <c r="T27" s="263"/>
      <c r="U27" s="244">
        <f>IF(ISBLANK(T27),"",VLOOKUP(T27,BF_PERCHE,2))</f>
      </c>
      <c r="V27" s="263"/>
      <c r="W27" s="244">
        <f>IF(ISBLANK(V27),"",VLOOKUP(V27,BF_POIDS,2))</f>
      </c>
      <c r="X27" s="264"/>
      <c r="Y27" s="244">
        <f>IF(ISBLANK(X27),"",VLOOKUP(X27,BF_DISQUE,2))</f>
      </c>
      <c r="Z27" s="264"/>
      <c r="AA27" s="244">
        <f>IF(ISBLANK(Z27),"",VLOOKUP(Z27,BF_JAVELOT,2))</f>
      </c>
      <c r="AB27" s="264"/>
      <c r="AC27" s="244">
        <f>IF(ISBLANK(AB27),"",VLOOKUP(AB27,BF_MARTEAU,2))</f>
      </c>
      <c r="AD27" s="265">
        <f t="shared" si="1"/>
        <v>3</v>
      </c>
      <c r="AE27" s="244">
        <f t="shared" si="2"/>
        <v>37</v>
      </c>
      <c r="AF27" s="266">
        <v>23</v>
      </c>
      <c r="AG27" s="129"/>
      <c r="AH27" s="275">
        <f t="shared" si="3"/>
      </c>
      <c r="AI27" s="275">
        <f t="shared" si="4"/>
      </c>
      <c r="AJ27" s="275">
        <f t="shared" si="5"/>
      </c>
      <c r="AK27" s="275">
        <f t="shared" si="6"/>
      </c>
      <c r="AL27" s="275">
        <f t="shared" si="7"/>
      </c>
      <c r="AM27" s="275">
        <f t="shared" si="8"/>
      </c>
      <c r="AN27" s="275">
        <f t="shared" si="9"/>
      </c>
      <c r="AO27" s="275">
        <f t="shared" si="10"/>
      </c>
      <c r="AP27" s="275">
        <f t="shared" si="11"/>
      </c>
      <c r="AQ27" s="275">
        <f t="shared" si="12"/>
      </c>
      <c r="AR27" s="275">
        <f t="shared" si="13"/>
      </c>
      <c r="AS27" s="275">
        <f t="shared" si="14"/>
      </c>
      <c r="AT27" s="275">
        <f t="shared" si="15"/>
        <v>37</v>
      </c>
      <c r="AU27" s="275">
        <f t="shared" si="16"/>
      </c>
      <c r="AV27" s="275">
        <f t="shared" si="17"/>
      </c>
      <c r="AW27" s="275">
        <f t="shared" si="18"/>
      </c>
      <c r="AX27" s="275">
        <f t="shared" si="19"/>
      </c>
      <c r="AY27" s="275">
        <f t="shared" si="20"/>
      </c>
      <c r="AZ27" s="275">
        <f t="shared" si="21"/>
      </c>
      <c r="BA27" s="275">
        <f t="shared" si="22"/>
      </c>
      <c r="BB27" s="275">
        <f t="shared" si="23"/>
      </c>
    </row>
    <row r="28" spans="1:54" s="169" customFormat="1" ht="16.5">
      <c r="A28" s="171" t="s">
        <v>217</v>
      </c>
      <c r="B28" s="172" t="s">
        <v>182</v>
      </c>
      <c r="C28" s="184" t="s">
        <v>67</v>
      </c>
      <c r="D28" s="354">
        <v>95</v>
      </c>
      <c r="E28" s="203">
        <f>IF(ISBLANK(D28),"",VLOOKUP(D28,BF_60_m,2))</f>
        <v>17</v>
      </c>
      <c r="F28" s="259"/>
      <c r="G28" s="244">
        <f>IF(ISBLANK(F28),"",VLOOKUP(F28,BF_120_m,2))</f>
      </c>
      <c r="H28" s="260"/>
      <c r="I28" s="244">
        <f>IF(ISBLANK(H28),"",VLOOKUP(H28,BF_180_m_H.,2))</f>
      </c>
      <c r="J28" s="262"/>
      <c r="K28" s="244">
        <f>IF(ISBLANK(J28),"",VLOOKUP(J28,BF_1000_m,2))</f>
      </c>
      <c r="L28" s="262"/>
      <c r="M28" s="244">
        <f t="shared" si="0"/>
      </c>
      <c r="N28" s="263"/>
      <c r="O28" s="244">
        <f>IF(ISBLANK(N28),"",VLOOKUP(N28,BF_LONGUEUR,2))</f>
      </c>
      <c r="P28" s="263"/>
      <c r="Q28" s="302">
        <f>IF(ISBLANK(P28),"",VLOOKUP(P28,BM_T.S.,2))</f>
      </c>
      <c r="R28" s="263">
        <v>115</v>
      </c>
      <c r="S28" s="244">
        <f>IF(ISBLANK(R28),"",VLOOKUP(R28,BF_HAUTEUR,2))</f>
        <v>15</v>
      </c>
      <c r="T28" s="263"/>
      <c r="U28" s="244">
        <f>IF(ISBLANK(T28),"",VLOOKUP(T28,BF_PERCHE,2))</f>
      </c>
      <c r="V28" s="263">
        <v>525</v>
      </c>
      <c r="W28" s="244">
        <f>IF(ISBLANK(V28),"",VLOOKUP(V28,BF_POIDS,2))</f>
        <v>5</v>
      </c>
      <c r="X28" s="264"/>
      <c r="Y28" s="244">
        <f>IF(ISBLANK(X28),"",VLOOKUP(X28,BF_DISQUE,2))</f>
      </c>
      <c r="Z28" s="264"/>
      <c r="AA28" s="244">
        <f>IF(ISBLANK(Z28),"",VLOOKUP(Z28,BF_JAVELOT,2))</f>
      </c>
      <c r="AB28" s="264"/>
      <c r="AC28" s="244">
        <f>IF(ISBLANK(AB28),"",VLOOKUP(AB28,BF_MARTEAU,2))</f>
      </c>
      <c r="AD28" s="265">
        <f t="shared" si="1"/>
        <v>3</v>
      </c>
      <c r="AE28" s="244">
        <f t="shared" si="2"/>
        <v>37</v>
      </c>
      <c r="AF28" s="266">
        <v>24</v>
      </c>
      <c r="AG28" s="129"/>
      <c r="AH28" s="275">
        <f t="shared" si="3"/>
      </c>
      <c r="AI28" s="275">
        <f t="shared" si="4"/>
      </c>
      <c r="AJ28" s="275">
        <f t="shared" si="5"/>
      </c>
      <c r="AK28" s="275">
        <f t="shared" si="6"/>
      </c>
      <c r="AL28" s="275">
        <f t="shared" si="7"/>
      </c>
      <c r="AM28" s="275">
        <f t="shared" si="8"/>
      </c>
      <c r="AN28" s="275">
        <f t="shared" si="9"/>
      </c>
      <c r="AO28" s="275">
        <f t="shared" si="10"/>
      </c>
      <c r="AP28" s="275">
        <f t="shared" si="11"/>
      </c>
      <c r="AQ28" s="275">
        <f t="shared" si="12"/>
        <v>37</v>
      </c>
      <c r="AR28" s="275">
        <f t="shared" si="13"/>
      </c>
      <c r="AS28" s="275">
        <f t="shared" si="14"/>
      </c>
      <c r="AT28" s="275">
        <f t="shared" si="15"/>
      </c>
      <c r="AU28" s="275">
        <f t="shared" si="16"/>
      </c>
      <c r="AV28" s="275">
        <f t="shared" si="17"/>
      </c>
      <c r="AW28" s="275">
        <f t="shared" si="18"/>
      </c>
      <c r="AX28" s="275">
        <f t="shared" si="19"/>
      </c>
      <c r="AY28" s="275">
        <f t="shared" si="20"/>
      </c>
      <c r="AZ28" s="275">
        <f t="shared" si="21"/>
      </c>
      <c r="BA28" s="275">
        <f t="shared" si="22"/>
      </c>
      <c r="BB28" s="275">
        <f t="shared" si="23"/>
      </c>
    </row>
    <row r="29" spans="1:54" s="169" customFormat="1" ht="16.5">
      <c r="A29" s="173" t="s">
        <v>119</v>
      </c>
      <c r="B29" s="165" t="s">
        <v>103</v>
      </c>
      <c r="C29" s="197" t="s">
        <v>42</v>
      </c>
      <c r="D29" s="354">
        <v>108</v>
      </c>
      <c r="E29" s="203">
        <f>IF(ISBLANK(D29),"",VLOOKUP(D29,BF_60_m,2))</f>
        <v>13</v>
      </c>
      <c r="F29" s="259"/>
      <c r="G29" s="244">
        <f>IF(ISBLANK(F29),"",VLOOKUP(F29,BF_120_m,2))</f>
      </c>
      <c r="H29" s="260"/>
      <c r="I29" s="244">
        <f>IF(ISBLANK(H29),"",VLOOKUP(H29,BF_180_m_H.,2))</f>
      </c>
      <c r="J29" s="262"/>
      <c r="K29" s="244">
        <f>IF(ISBLANK(J29),"",VLOOKUP(J29,BF_1000_m,2))</f>
      </c>
      <c r="L29" s="262">
        <v>6260</v>
      </c>
      <c r="M29" s="244">
        <f t="shared" si="0"/>
        <v>17</v>
      </c>
      <c r="N29" s="263"/>
      <c r="O29" s="244">
        <f>IF(ISBLANK(N29),"",VLOOKUP(N29,BF_LONGUEUR,2))</f>
      </c>
      <c r="P29" s="263">
        <v>627</v>
      </c>
      <c r="Q29" s="302">
        <f>IF(ISBLANK(P29),"",VLOOKUP(P29,BM_T.S.,2))</f>
        <v>7</v>
      </c>
      <c r="R29" s="263"/>
      <c r="S29" s="244">
        <f>IF(ISBLANK(R29),"",VLOOKUP(R29,BF_HAUTEUR,2))</f>
      </c>
      <c r="T29" s="263"/>
      <c r="U29" s="244">
        <f>IF(ISBLANK(T29),"",VLOOKUP(T29,BF_PERCHE,2))</f>
      </c>
      <c r="V29" s="263"/>
      <c r="W29" s="244">
        <f>IF(ISBLANK(V29),"",VLOOKUP(V29,BF_POIDS,2))</f>
      </c>
      <c r="X29" s="264"/>
      <c r="Y29" s="244">
        <f>IF(ISBLANK(X29),"",VLOOKUP(X29,BF_DISQUE,2))</f>
      </c>
      <c r="Z29" s="264"/>
      <c r="AA29" s="244">
        <f>IF(ISBLANK(Z29),"",VLOOKUP(Z29,BF_JAVELOT,2))</f>
      </c>
      <c r="AB29" s="264"/>
      <c r="AC29" s="244">
        <f>IF(ISBLANK(AB29),"",VLOOKUP(AB29,BF_MARTEAU,2))</f>
      </c>
      <c r="AD29" s="265">
        <f t="shared" si="1"/>
        <v>3</v>
      </c>
      <c r="AE29" s="244">
        <f t="shared" si="2"/>
        <v>37</v>
      </c>
      <c r="AF29" s="266">
        <v>25</v>
      </c>
      <c r="AG29" s="129"/>
      <c r="AH29" s="275">
        <f t="shared" si="3"/>
      </c>
      <c r="AI29" s="275">
        <f t="shared" si="4"/>
      </c>
      <c r="AJ29" s="275">
        <f t="shared" si="5"/>
      </c>
      <c r="AK29" s="275">
        <f t="shared" si="6"/>
      </c>
      <c r="AL29" s="275">
        <f t="shared" si="7"/>
      </c>
      <c r="AM29" s="275">
        <f t="shared" si="8"/>
      </c>
      <c r="AN29" s="275">
        <f t="shared" si="9"/>
      </c>
      <c r="AO29" s="275">
        <f t="shared" si="10"/>
      </c>
      <c r="AP29" s="275">
        <f t="shared" si="11"/>
      </c>
      <c r="AQ29" s="275">
        <f t="shared" si="12"/>
      </c>
      <c r="AR29" s="275">
        <f t="shared" si="13"/>
      </c>
      <c r="AS29" s="275">
        <f t="shared" si="14"/>
      </c>
      <c r="AT29" s="275">
        <f t="shared" si="15"/>
      </c>
      <c r="AU29" s="275">
        <f t="shared" si="16"/>
      </c>
      <c r="AV29" s="275">
        <f t="shared" si="17"/>
      </c>
      <c r="AW29" s="275">
        <f t="shared" si="18"/>
      </c>
      <c r="AX29" s="275">
        <f t="shared" si="19"/>
        <v>37</v>
      </c>
      <c r="AY29" s="275">
        <f t="shared" si="20"/>
      </c>
      <c r="AZ29" s="275">
        <f t="shared" si="21"/>
      </c>
      <c r="BA29" s="275">
        <f t="shared" si="22"/>
      </c>
      <c r="BB29" s="275">
        <f t="shared" si="23"/>
      </c>
    </row>
    <row r="30" spans="1:54" s="169" customFormat="1" ht="16.5">
      <c r="A30" s="171" t="s">
        <v>207</v>
      </c>
      <c r="B30" s="172" t="s">
        <v>208</v>
      </c>
      <c r="C30" s="184" t="s">
        <v>70</v>
      </c>
      <c r="D30" s="354">
        <v>93</v>
      </c>
      <c r="E30" s="203">
        <f>IF(ISBLANK(D30),"",VLOOKUP(D30,BF_60_m,2))</f>
        <v>18</v>
      </c>
      <c r="F30" s="259"/>
      <c r="G30" s="244">
        <f>IF(ISBLANK(F30),"",VLOOKUP(F30,BF_120_m,2))</f>
      </c>
      <c r="H30" s="260"/>
      <c r="I30" s="244">
        <f>IF(ISBLANK(H30),"",VLOOKUP(H30,BF_180_m_H.,2))</f>
      </c>
      <c r="J30" s="262"/>
      <c r="K30" s="244">
        <f>IF(ISBLANK(J30),"",VLOOKUP(J30,BF_1000_m,2))</f>
      </c>
      <c r="L30" s="262"/>
      <c r="M30" s="244">
        <f t="shared" si="0"/>
      </c>
      <c r="N30" s="263"/>
      <c r="O30" s="244">
        <f>IF(ISBLANK(N30),"",VLOOKUP(N30,BF_LONGUEUR,2))</f>
      </c>
      <c r="P30" s="263">
        <v>672</v>
      </c>
      <c r="Q30" s="302">
        <f>IF(ISBLANK(P30),"",VLOOKUP(P30,BM_T.S.,2))</f>
        <v>9</v>
      </c>
      <c r="R30" s="263"/>
      <c r="S30" s="244">
        <f>IF(ISBLANK(R30),"",VLOOKUP(R30,BF_HAUTEUR,2))</f>
      </c>
      <c r="T30" s="263"/>
      <c r="U30" s="244">
        <f>IF(ISBLANK(T30),"",VLOOKUP(T30,BF_PERCHE,2))</f>
      </c>
      <c r="V30" s="263">
        <v>657</v>
      </c>
      <c r="W30" s="244">
        <f>IF(ISBLANK(V30),"",VLOOKUP(V30,BF_POIDS,2))</f>
        <v>9</v>
      </c>
      <c r="X30" s="264"/>
      <c r="Y30" s="244">
        <f>IF(ISBLANK(X30),"",VLOOKUP(X30,BF_DISQUE,2))</f>
      </c>
      <c r="Z30" s="264"/>
      <c r="AA30" s="244">
        <f>IF(ISBLANK(Z30),"",VLOOKUP(Z30,BF_JAVELOT,2))</f>
      </c>
      <c r="AB30" s="264"/>
      <c r="AC30" s="244">
        <f>IF(ISBLANK(AB30),"",VLOOKUP(AB30,BF_MARTEAU,2))</f>
      </c>
      <c r="AD30" s="265">
        <f t="shared" si="1"/>
        <v>3</v>
      </c>
      <c r="AE30" s="244">
        <f t="shared" si="2"/>
        <v>36</v>
      </c>
      <c r="AF30" s="266">
        <v>26</v>
      </c>
      <c r="AG30" s="129"/>
      <c r="AH30" s="275">
        <f t="shared" si="3"/>
      </c>
      <c r="AI30" s="275">
        <f t="shared" si="4"/>
      </c>
      <c r="AJ30" s="275">
        <f t="shared" si="5"/>
      </c>
      <c r="AK30" s="275">
        <f t="shared" si="6"/>
      </c>
      <c r="AL30" s="275">
        <f t="shared" si="7"/>
      </c>
      <c r="AM30" s="275">
        <f t="shared" si="8"/>
      </c>
      <c r="AN30" s="275">
        <f t="shared" si="9"/>
      </c>
      <c r="AO30" s="275">
        <f t="shared" si="10"/>
      </c>
      <c r="AP30" s="275">
        <f t="shared" si="11"/>
      </c>
      <c r="AQ30" s="275">
        <f t="shared" si="12"/>
      </c>
      <c r="AR30" s="275">
        <f t="shared" si="13"/>
        <v>36</v>
      </c>
      <c r="AS30" s="275">
        <f t="shared" si="14"/>
      </c>
      <c r="AT30" s="275">
        <f t="shared" si="15"/>
      </c>
      <c r="AU30" s="275">
        <f t="shared" si="16"/>
      </c>
      <c r="AV30" s="275">
        <f t="shared" si="17"/>
      </c>
      <c r="AW30" s="275">
        <f t="shared" si="18"/>
      </c>
      <c r="AX30" s="275">
        <f t="shared" si="19"/>
      </c>
      <c r="AY30" s="275">
        <f t="shared" si="20"/>
      </c>
      <c r="AZ30" s="275">
        <f t="shared" si="21"/>
      </c>
      <c r="BA30" s="275">
        <f t="shared" si="22"/>
      </c>
      <c r="BB30" s="275">
        <f t="shared" si="23"/>
      </c>
    </row>
    <row r="31" spans="1:54" s="169" customFormat="1" ht="16.5">
      <c r="A31" s="173" t="s">
        <v>546</v>
      </c>
      <c r="B31" s="165"/>
      <c r="C31" s="197" t="s">
        <v>86</v>
      </c>
      <c r="D31" s="354">
        <v>101</v>
      </c>
      <c r="E31" s="203">
        <f>IF(ISBLANK(D31),"",VLOOKUP(D31,BF_60_m,2))</f>
        <v>15</v>
      </c>
      <c r="F31" s="259"/>
      <c r="G31" s="244">
        <f>IF(ISBLANK(F31),"",VLOOKUP(F31,BF_120_m,2))</f>
      </c>
      <c r="H31" s="260"/>
      <c r="I31" s="244">
        <f>IF(ISBLANK(H31),"",VLOOKUP(H31,BF_180_m_H.,2))</f>
      </c>
      <c r="J31" s="262"/>
      <c r="K31" s="244">
        <f>IF(ISBLANK(J31),"",VLOOKUP(J31,BF_1000_m,2))</f>
      </c>
      <c r="L31" s="262">
        <v>6170</v>
      </c>
      <c r="M31" s="244">
        <f t="shared" si="0"/>
        <v>18</v>
      </c>
      <c r="N31" s="263"/>
      <c r="O31" s="244">
        <f>IF(ISBLANK(N31),"",VLOOKUP(N31,BF_LONGUEUR,2))</f>
      </c>
      <c r="P31" s="263"/>
      <c r="Q31" s="302">
        <f>IF(ISBLANK(P31),"",VLOOKUP(P31,BM_T.S.,2))</f>
      </c>
      <c r="R31" s="263" t="s">
        <v>507</v>
      </c>
      <c r="S31" s="244">
        <v>1</v>
      </c>
      <c r="T31" s="263"/>
      <c r="U31" s="244">
        <f>IF(ISBLANK(T31),"",VLOOKUP(T31,BF_PERCHE,2))</f>
      </c>
      <c r="V31" s="263"/>
      <c r="W31" s="244">
        <f>IF(ISBLANK(V31),"",VLOOKUP(V31,BF_POIDS,2))</f>
      </c>
      <c r="X31" s="264"/>
      <c r="Y31" s="244">
        <f>IF(ISBLANK(X31),"",VLOOKUP(X31,BF_DISQUE,2))</f>
      </c>
      <c r="Z31" s="264"/>
      <c r="AA31" s="244">
        <f>IF(ISBLANK(Z31),"",VLOOKUP(Z31,BF_JAVELOT,2))</f>
      </c>
      <c r="AB31" s="264"/>
      <c r="AC31" s="244">
        <f>IF(ISBLANK(AB31),"",VLOOKUP(AB31,BF_MARTEAU,2))</f>
      </c>
      <c r="AD31" s="265">
        <f t="shared" si="1"/>
        <v>3</v>
      </c>
      <c r="AE31" s="244">
        <f t="shared" si="2"/>
        <v>34</v>
      </c>
      <c r="AF31" s="266">
        <v>27</v>
      </c>
      <c r="AG31" s="129"/>
      <c r="AH31" s="275">
        <f t="shared" si="3"/>
      </c>
      <c r="AI31" s="275">
        <f t="shared" si="4"/>
      </c>
      <c r="AJ31" s="275">
        <f t="shared" si="5"/>
      </c>
      <c r="AK31" s="275">
        <f t="shared" si="6"/>
      </c>
      <c r="AL31" s="275">
        <f t="shared" si="7"/>
      </c>
      <c r="AM31" s="275">
        <f t="shared" si="8"/>
      </c>
      <c r="AN31" s="275">
        <f t="shared" si="9"/>
      </c>
      <c r="AO31" s="275">
        <f t="shared" si="10"/>
      </c>
      <c r="AP31" s="275">
        <f t="shared" si="11"/>
      </c>
      <c r="AQ31" s="275">
        <f t="shared" si="12"/>
      </c>
      <c r="AR31" s="275">
        <f t="shared" si="13"/>
      </c>
      <c r="AS31" s="275">
        <f t="shared" si="14"/>
      </c>
      <c r="AT31" s="275">
        <f t="shared" si="15"/>
      </c>
      <c r="AU31" s="275">
        <f t="shared" si="16"/>
      </c>
      <c r="AV31" s="275">
        <f t="shared" si="17"/>
      </c>
      <c r="AW31" s="275">
        <f t="shared" si="18"/>
      </c>
      <c r="AX31" s="275">
        <f t="shared" si="19"/>
      </c>
      <c r="AY31" s="275">
        <f t="shared" si="20"/>
      </c>
      <c r="AZ31" s="275">
        <f t="shared" si="21"/>
        <v>34</v>
      </c>
      <c r="BA31" s="275">
        <f t="shared" si="22"/>
      </c>
      <c r="BB31" s="275">
        <f t="shared" si="23"/>
        <v>34</v>
      </c>
    </row>
    <row r="32" spans="1:54" s="169" customFormat="1" ht="16.5">
      <c r="A32" s="171" t="s">
        <v>228</v>
      </c>
      <c r="B32" s="172" t="s">
        <v>229</v>
      </c>
      <c r="C32" s="197" t="s">
        <v>44</v>
      </c>
      <c r="D32" s="354">
        <v>106</v>
      </c>
      <c r="E32" s="203">
        <f>IF(ISBLANK(D32),"",VLOOKUP(D32,BF_60_m,2))</f>
        <v>14</v>
      </c>
      <c r="F32" s="259"/>
      <c r="G32" s="244">
        <f>IF(ISBLANK(F32),"",VLOOKUP(F32,BF_120_m,2))</f>
      </c>
      <c r="H32" s="260"/>
      <c r="I32" s="244">
        <f>IF(ISBLANK(H32),"",VLOOKUP(H32,BF_180_m_H.,2))</f>
      </c>
      <c r="J32" s="262"/>
      <c r="K32" s="244">
        <f>IF(ISBLANK(J32),"",VLOOKUP(J32,BF_1000_m,2))</f>
      </c>
      <c r="L32" s="262">
        <v>6460</v>
      </c>
      <c r="M32" s="244">
        <f t="shared" si="0"/>
        <v>15</v>
      </c>
      <c r="N32" s="263"/>
      <c r="O32" s="244">
        <f>IF(ISBLANK(N32),"",VLOOKUP(N32,BF_LONGUEUR,2))</f>
      </c>
      <c r="P32" s="263"/>
      <c r="Q32" s="302">
        <f>IF(ISBLANK(P32),"",VLOOKUP(P32,BM_T.S.,2))</f>
      </c>
      <c r="R32" s="263"/>
      <c r="S32" s="244">
        <f>IF(ISBLANK(R32),"",VLOOKUP(R32,BF_HAUTEUR,2))</f>
      </c>
      <c r="T32" s="263"/>
      <c r="U32" s="244">
        <f>IF(ISBLANK(T32),"",VLOOKUP(T32,BF_PERCHE,2))</f>
      </c>
      <c r="V32" s="263">
        <v>513</v>
      </c>
      <c r="W32" s="244">
        <f>IF(ISBLANK(V32),"",VLOOKUP(V32,BF_POIDS,2))</f>
        <v>4</v>
      </c>
      <c r="X32" s="264"/>
      <c r="Y32" s="244">
        <f>IF(ISBLANK(X32),"",VLOOKUP(X32,BF_DISQUE,2))</f>
      </c>
      <c r="Z32" s="264"/>
      <c r="AA32" s="244">
        <f>IF(ISBLANK(Z32),"",VLOOKUP(Z32,BF_JAVELOT,2))</f>
      </c>
      <c r="AB32" s="264"/>
      <c r="AC32" s="244">
        <f>IF(ISBLANK(AB32),"",VLOOKUP(AB32,BF_MARTEAU,2))</f>
      </c>
      <c r="AD32" s="265">
        <f t="shared" si="1"/>
        <v>3</v>
      </c>
      <c r="AE32" s="244">
        <f t="shared" si="2"/>
        <v>33</v>
      </c>
      <c r="AF32" s="266">
        <v>28</v>
      </c>
      <c r="AG32" s="129"/>
      <c r="AH32" s="275">
        <f t="shared" si="3"/>
      </c>
      <c r="AI32" s="275">
        <f t="shared" si="4"/>
      </c>
      <c r="AJ32" s="275">
        <f t="shared" si="5"/>
      </c>
      <c r="AK32" s="275">
        <f t="shared" si="6"/>
      </c>
      <c r="AL32" s="275">
        <f t="shared" si="7"/>
      </c>
      <c r="AM32" s="275">
        <f t="shared" si="8"/>
      </c>
      <c r="AN32" s="275">
        <f t="shared" si="9"/>
      </c>
      <c r="AO32" s="275">
        <f t="shared" si="10"/>
      </c>
      <c r="AP32" s="275">
        <f t="shared" si="11"/>
      </c>
      <c r="AQ32" s="275">
        <f t="shared" si="12"/>
      </c>
      <c r="AR32" s="275">
        <f t="shared" si="13"/>
      </c>
      <c r="AS32" s="275">
        <f t="shared" si="14"/>
      </c>
      <c r="AT32" s="275">
        <f t="shared" si="15"/>
      </c>
      <c r="AU32" s="275">
        <f t="shared" si="16"/>
      </c>
      <c r="AV32" s="275">
        <f t="shared" si="17"/>
        <v>33</v>
      </c>
      <c r="AW32" s="275">
        <f t="shared" si="18"/>
      </c>
      <c r="AX32" s="275">
        <f t="shared" si="19"/>
      </c>
      <c r="AY32" s="275">
        <f t="shared" si="20"/>
      </c>
      <c r="AZ32" s="275">
        <f t="shared" si="21"/>
      </c>
      <c r="BA32" s="275">
        <f t="shared" si="22"/>
      </c>
      <c r="BB32" s="275">
        <f t="shared" si="23"/>
      </c>
    </row>
    <row r="33" spans="1:54" s="169" customFormat="1" ht="16.5">
      <c r="A33" s="171" t="s">
        <v>542</v>
      </c>
      <c r="B33" s="172" t="s">
        <v>475</v>
      </c>
      <c r="C33" s="197" t="s">
        <v>69</v>
      </c>
      <c r="D33" s="354">
        <v>102</v>
      </c>
      <c r="E33" s="203">
        <f>IF(ISBLANK(D33),"",VLOOKUP(D33,BF_60_m,2))</f>
        <v>15</v>
      </c>
      <c r="F33" s="259"/>
      <c r="G33" s="244">
        <f>IF(ISBLANK(F33),"",VLOOKUP(F33,BF_120_m,2))</f>
      </c>
      <c r="H33" s="260"/>
      <c r="I33" s="244">
        <f>IF(ISBLANK(H33),"",VLOOKUP(H33,BF_180_m_H.,2))</f>
      </c>
      <c r="J33" s="262"/>
      <c r="K33" s="244">
        <f>IF(ISBLANK(J33),"",VLOOKUP(J33,BF_1000_m,2))</f>
      </c>
      <c r="L33" s="262"/>
      <c r="M33" s="244">
        <f t="shared" si="0"/>
      </c>
      <c r="N33" s="263"/>
      <c r="O33" s="244">
        <f>IF(ISBLANK(N33),"",VLOOKUP(N33,BF_LONGUEUR,2))</f>
      </c>
      <c r="P33" s="263"/>
      <c r="Q33" s="302">
        <f>IF(ISBLANK(P33),"",VLOOKUP(P33,BM_T.S.,2))</f>
      </c>
      <c r="R33" s="263">
        <v>105</v>
      </c>
      <c r="S33" s="244">
        <f>IF(ISBLANK(R33),"",VLOOKUP(R33,BF_HAUTEUR,2))</f>
        <v>11</v>
      </c>
      <c r="T33" s="263"/>
      <c r="U33" s="244"/>
      <c r="V33" s="263">
        <v>460</v>
      </c>
      <c r="W33" s="244">
        <f>IF(ISBLANK(V33),"",VLOOKUP(V33,BF_POIDS,2))</f>
        <v>3</v>
      </c>
      <c r="X33" s="264"/>
      <c r="Y33" s="244">
        <f>IF(ISBLANK(X33),"",VLOOKUP(X33,BF_DISQUE,2))</f>
      </c>
      <c r="Z33" s="264"/>
      <c r="AA33" s="244">
        <f>IF(ISBLANK(Z33),"",VLOOKUP(Z33,BF_JAVELOT,2))</f>
      </c>
      <c r="AB33" s="264"/>
      <c r="AC33" s="244">
        <f>IF(ISBLANK(AB33),"",VLOOKUP(AB33,BF_MARTEAU,2))</f>
      </c>
      <c r="AD33" s="265">
        <f t="shared" si="1"/>
        <v>3</v>
      </c>
      <c r="AE33" s="244">
        <f t="shared" si="2"/>
        <v>29</v>
      </c>
      <c r="AF33" s="266">
        <v>29</v>
      </c>
      <c r="AG33" s="129"/>
      <c r="AH33" s="275">
        <f t="shared" si="3"/>
      </c>
      <c r="AI33" s="275">
        <f t="shared" si="4"/>
      </c>
      <c r="AJ33" s="275">
        <f t="shared" si="5"/>
      </c>
      <c r="AK33" s="275">
        <f t="shared" si="6"/>
        <v>29</v>
      </c>
      <c r="AL33" s="275">
        <f t="shared" si="7"/>
      </c>
      <c r="AM33" s="275">
        <f t="shared" si="8"/>
      </c>
      <c r="AN33" s="275">
        <f t="shared" si="9"/>
      </c>
      <c r="AO33" s="275">
        <f t="shared" si="10"/>
      </c>
      <c r="AP33" s="275">
        <f t="shared" si="11"/>
      </c>
      <c r="AQ33" s="275">
        <f t="shared" si="12"/>
      </c>
      <c r="AR33" s="275">
        <f t="shared" si="13"/>
      </c>
      <c r="AS33" s="275">
        <f t="shared" si="14"/>
      </c>
      <c r="AT33" s="275">
        <f t="shared" si="15"/>
      </c>
      <c r="AU33" s="275">
        <f t="shared" si="16"/>
      </c>
      <c r="AV33" s="275">
        <f t="shared" si="17"/>
      </c>
      <c r="AW33" s="275">
        <f t="shared" si="18"/>
      </c>
      <c r="AX33" s="275">
        <f t="shared" si="19"/>
      </c>
      <c r="AY33" s="275">
        <f t="shared" si="20"/>
      </c>
      <c r="AZ33" s="275">
        <f t="shared" si="21"/>
      </c>
      <c r="BA33" s="275">
        <f t="shared" si="22"/>
      </c>
      <c r="BB33" s="275">
        <f t="shared" si="23"/>
      </c>
    </row>
    <row r="34" spans="1:54" s="169" customFormat="1" ht="16.5">
      <c r="A34" s="171" t="s">
        <v>477</v>
      </c>
      <c r="B34" s="172" t="s">
        <v>478</v>
      </c>
      <c r="C34" s="197" t="s">
        <v>44</v>
      </c>
      <c r="D34" s="354">
        <v>104</v>
      </c>
      <c r="E34" s="203">
        <f>IF(ISBLANK(D34),"",VLOOKUP(D34,BF_60_m,2))</f>
        <v>14</v>
      </c>
      <c r="F34" s="259"/>
      <c r="G34" s="244">
        <f>IF(ISBLANK(F34),"",VLOOKUP(F34,BF_120_m,2))</f>
      </c>
      <c r="H34" s="260"/>
      <c r="I34" s="244">
        <f>IF(ISBLANK(H34),"",VLOOKUP(H34,BF_180_m_H.,2))</f>
      </c>
      <c r="J34" s="262"/>
      <c r="K34" s="244">
        <f>IF(ISBLANK(J34),"",VLOOKUP(J34,BF_1000_m,2))</f>
      </c>
      <c r="L34" s="262">
        <v>6510</v>
      </c>
      <c r="M34" s="244">
        <f t="shared" si="0"/>
        <v>14</v>
      </c>
      <c r="N34" s="263"/>
      <c r="O34" s="244">
        <f>IF(ISBLANK(N34),"",VLOOKUP(N34,BF_LONGUEUR,2))</f>
      </c>
      <c r="P34" s="263">
        <v>515</v>
      </c>
      <c r="Q34" s="302">
        <f>IF(ISBLANK(P34),"",VLOOKUP(P34,BM_T.S.,2))</f>
        <v>1</v>
      </c>
      <c r="R34" s="263"/>
      <c r="S34" s="244">
        <f>IF(ISBLANK(R34),"",VLOOKUP(R34,BF_HAUTEUR,2))</f>
      </c>
      <c r="T34" s="263"/>
      <c r="U34" s="244">
        <f>IF(ISBLANK(T34),"",VLOOKUP(T34,BF_PERCHE,2))</f>
      </c>
      <c r="V34" s="263"/>
      <c r="W34" s="244">
        <f>IF(ISBLANK(V34),"",VLOOKUP(V34,BF_POIDS,2))</f>
      </c>
      <c r="X34" s="264"/>
      <c r="Y34" s="244">
        <f>IF(ISBLANK(X34),"",VLOOKUP(X34,BF_DISQUE,2))</f>
      </c>
      <c r="Z34" s="264"/>
      <c r="AA34" s="244">
        <f>IF(ISBLANK(Z34),"",VLOOKUP(Z34,BF_JAVELOT,2))</f>
      </c>
      <c r="AB34" s="264"/>
      <c r="AC34" s="244">
        <f>IF(ISBLANK(AB34),"",VLOOKUP(AB34,BF_MARTEAU,2))</f>
      </c>
      <c r="AD34" s="265">
        <f t="shared" si="1"/>
        <v>3</v>
      </c>
      <c r="AE34" s="244">
        <f t="shared" si="2"/>
        <v>29</v>
      </c>
      <c r="AF34" s="266">
        <v>30</v>
      </c>
      <c r="AG34" s="129"/>
      <c r="AH34" s="275">
        <f t="shared" si="3"/>
      </c>
      <c r="AI34" s="275">
        <f t="shared" si="4"/>
      </c>
      <c r="AJ34" s="275">
        <f t="shared" si="5"/>
      </c>
      <c r="AK34" s="275">
        <f t="shared" si="6"/>
      </c>
      <c r="AL34" s="275">
        <f t="shared" si="7"/>
      </c>
      <c r="AM34" s="275">
        <f t="shared" si="8"/>
      </c>
      <c r="AN34" s="275">
        <f t="shared" si="9"/>
      </c>
      <c r="AO34" s="275">
        <f t="shared" si="10"/>
      </c>
      <c r="AP34" s="275">
        <f t="shared" si="11"/>
      </c>
      <c r="AQ34" s="275">
        <f t="shared" si="12"/>
      </c>
      <c r="AR34" s="275">
        <f t="shared" si="13"/>
      </c>
      <c r="AS34" s="275">
        <f t="shared" si="14"/>
      </c>
      <c r="AT34" s="275">
        <f t="shared" si="15"/>
      </c>
      <c r="AU34" s="275">
        <f t="shared" si="16"/>
      </c>
      <c r="AV34" s="275">
        <f t="shared" si="17"/>
        <v>29</v>
      </c>
      <c r="AW34" s="275">
        <f t="shared" si="18"/>
      </c>
      <c r="AX34" s="275">
        <f t="shared" si="19"/>
      </c>
      <c r="AY34" s="275">
        <f t="shared" si="20"/>
      </c>
      <c r="AZ34" s="275">
        <f t="shared" si="21"/>
      </c>
      <c r="BA34" s="275">
        <f t="shared" si="22"/>
      </c>
      <c r="BB34" s="275">
        <f t="shared" si="23"/>
      </c>
    </row>
    <row r="35" spans="1:54" s="169" customFormat="1" ht="16.5">
      <c r="A35" s="171" t="s">
        <v>93</v>
      </c>
      <c r="B35" s="172" t="s">
        <v>265</v>
      </c>
      <c r="C35" s="184" t="s">
        <v>70</v>
      </c>
      <c r="D35" s="354">
        <v>102</v>
      </c>
      <c r="E35" s="203">
        <f>IF(ISBLANK(D35),"",VLOOKUP(D35,BF_60_m,2))</f>
        <v>15</v>
      </c>
      <c r="F35" s="259"/>
      <c r="G35" s="244">
        <f>IF(ISBLANK(F35),"",VLOOKUP(F35,BF_120_m,2))</f>
      </c>
      <c r="H35" s="260"/>
      <c r="I35" s="244">
        <f>IF(ISBLANK(H35),"",VLOOKUP(H35,BF_180_m_H.,2))</f>
      </c>
      <c r="J35" s="262"/>
      <c r="K35" s="244">
        <f>IF(ISBLANK(J35),"",VLOOKUP(J35,BF_1000_m,2))</f>
      </c>
      <c r="L35" s="262"/>
      <c r="M35" s="244">
        <f t="shared" si="0"/>
      </c>
      <c r="N35" s="263"/>
      <c r="O35" s="244">
        <f>IF(ISBLANK(N35),"",VLOOKUP(N35,BF_LONGUEUR,2))</f>
      </c>
      <c r="P35" s="263">
        <v>698</v>
      </c>
      <c r="Q35" s="302">
        <f>IF(ISBLANK(P35),"",VLOOKUP(P35,BM_T.S.,2))</f>
        <v>10</v>
      </c>
      <c r="R35" s="263"/>
      <c r="S35" s="244">
        <f>IF(ISBLANK(R35),"",VLOOKUP(R35,BF_HAUTEUR,2))</f>
      </c>
      <c r="T35" s="263"/>
      <c r="U35" s="244">
        <f>IF(ISBLANK(T35),"",VLOOKUP(T35,BF_PERCHE,2))</f>
      </c>
      <c r="V35" s="263">
        <v>470</v>
      </c>
      <c r="W35" s="244">
        <f>IF(ISBLANK(V35),"",VLOOKUP(V35,BF_POIDS,2))</f>
        <v>3</v>
      </c>
      <c r="X35" s="264"/>
      <c r="Y35" s="244">
        <f>IF(ISBLANK(X35),"",VLOOKUP(X35,BF_DISQUE,2))</f>
      </c>
      <c r="Z35" s="264"/>
      <c r="AA35" s="244">
        <f>IF(ISBLANK(Z35),"",VLOOKUP(Z35,BF_JAVELOT,2))</f>
      </c>
      <c r="AB35" s="264"/>
      <c r="AC35" s="244">
        <f>IF(ISBLANK(AB35),"",VLOOKUP(AB35,BF_MARTEAU,2))</f>
      </c>
      <c r="AD35" s="265">
        <f t="shared" si="1"/>
        <v>3</v>
      </c>
      <c r="AE35" s="244">
        <f t="shared" si="2"/>
        <v>28</v>
      </c>
      <c r="AF35" s="266">
        <v>31</v>
      </c>
      <c r="AG35" s="129"/>
      <c r="AH35" s="275">
        <f t="shared" si="3"/>
      </c>
      <c r="AI35" s="275">
        <f t="shared" si="4"/>
      </c>
      <c r="AJ35" s="275">
        <f t="shared" si="5"/>
      </c>
      <c r="AK35" s="275">
        <f t="shared" si="6"/>
      </c>
      <c r="AL35" s="275">
        <f t="shared" si="7"/>
      </c>
      <c r="AM35" s="275">
        <f t="shared" si="8"/>
      </c>
      <c r="AN35" s="275">
        <f t="shared" si="9"/>
      </c>
      <c r="AO35" s="275">
        <f t="shared" si="10"/>
      </c>
      <c r="AP35" s="275">
        <f t="shared" si="11"/>
      </c>
      <c r="AQ35" s="275">
        <f t="shared" si="12"/>
      </c>
      <c r="AR35" s="275">
        <f t="shared" si="13"/>
        <v>28</v>
      </c>
      <c r="AS35" s="275">
        <f t="shared" si="14"/>
      </c>
      <c r="AT35" s="275">
        <f t="shared" si="15"/>
      </c>
      <c r="AU35" s="275">
        <f t="shared" si="16"/>
      </c>
      <c r="AV35" s="275">
        <f t="shared" si="17"/>
      </c>
      <c r="AW35" s="275">
        <f t="shared" si="18"/>
      </c>
      <c r="AX35" s="275">
        <f t="shared" si="19"/>
      </c>
      <c r="AY35" s="275">
        <f t="shared" si="20"/>
      </c>
      <c r="AZ35" s="275">
        <f t="shared" si="21"/>
      </c>
      <c r="BA35" s="275">
        <f t="shared" si="22"/>
      </c>
      <c r="BB35" s="275">
        <f t="shared" si="23"/>
      </c>
    </row>
    <row r="36" spans="1:54" s="169" customFormat="1" ht="16.5">
      <c r="A36" s="130" t="s">
        <v>213</v>
      </c>
      <c r="B36" s="115" t="s">
        <v>78</v>
      </c>
      <c r="C36" s="197" t="s">
        <v>42</v>
      </c>
      <c r="D36" s="354">
        <v>95</v>
      </c>
      <c r="E36" s="203">
        <f>IF(ISBLANK(D36),"",VLOOKUP(D36,BF_60_m,2))</f>
        <v>17</v>
      </c>
      <c r="F36" s="259"/>
      <c r="G36" s="244">
        <f>IF(ISBLANK(F36),"",VLOOKUP(F36,BF_120_m,2))</f>
      </c>
      <c r="H36" s="260">
        <v>419</v>
      </c>
      <c r="I36" s="244">
        <f>IF(ISBLANK(H36),"",VLOOKUP(H36,BF_180_m_H.,2))</f>
        <v>10</v>
      </c>
      <c r="J36" s="262"/>
      <c r="K36" s="244">
        <f>IF(ISBLANK(J36),"",VLOOKUP(J36,BF_1000_m,2))</f>
      </c>
      <c r="L36" s="262"/>
      <c r="M36" s="244">
        <f t="shared" si="0"/>
      </c>
      <c r="N36" s="263"/>
      <c r="O36" s="244">
        <f>IF(ISBLANK(N36),"",VLOOKUP(N36,BF_LONGUEUR,2))</f>
      </c>
      <c r="P36" s="263" t="s">
        <v>507</v>
      </c>
      <c r="Q36" s="302">
        <v>1</v>
      </c>
      <c r="R36" s="263"/>
      <c r="S36" s="244">
        <f>IF(ISBLANK(R36),"",VLOOKUP(R36,BF_HAUTEUR,2))</f>
      </c>
      <c r="T36" s="263"/>
      <c r="U36" s="244">
        <f>IF(ISBLANK(T36),"",VLOOKUP(T36,BF_PERCHE,2))</f>
      </c>
      <c r="V36" s="263"/>
      <c r="W36" s="244">
        <f>IF(ISBLANK(V36),"",VLOOKUP(V36,BF_POIDS,2))</f>
      </c>
      <c r="X36" s="264"/>
      <c r="Y36" s="244">
        <f>IF(ISBLANK(X36),"",VLOOKUP(X36,BF_DISQUE,2))</f>
      </c>
      <c r="Z36" s="264"/>
      <c r="AA36" s="244">
        <f>IF(ISBLANK(Z36),"",VLOOKUP(Z36,BF_JAVELOT,2))</f>
      </c>
      <c r="AB36" s="264"/>
      <c r="AC36" s="244">
        <f>IF(ISBLANK(AB36),"",VLOOKUP(AB36,BF_MARTEAU,2))</f>
      </c>
      <c r="AD36" s="265">
        <f t="shared" si="1"/>
        <v>3</v>
      </c>
      <c r="AE36" s="244">
        <f t="shared" si="2"/>
        <v>28</v>
      </c>
      <c r="AF36" s="266">
        <v>32</v>
      </c>
      <c r="AG36" s="129"/>
      <c r="AH36" s="275">
        <f t="shared" si="3"/>
      </c>
      <c r="AI36" s="275">
        <f t="shared" si="4"/>
      </c>
      <c r="AJ36" s="275">
        <f t="shared" si="5"/>
      </c>
      <c r="AK36" s="275">
        <f t="shared" si="6"/>
      </c>
      <c r="AL36" s="275">
        <f t="shared" si="7"/>
      </c>
      <c r="AM36" s="275">
        <f t="shared" si="8"/>
      </c>
      <c r="AN36" s="275">
        <f t="shared" si="9"/>
      </c>
      <c r="AO36" s="275">
        <f t="shared" si="10"/>
      </c>
      <c r="AP36" s="275">
        <f t="shared" si="11"/>
      </c>
      <c r="AQ36" s="275">
        <f t="shared" si="12"/>
      </c>
      <c r="AR36" s="275">
        <f t="shared" si="13"/>
      </c>
      <c r="AS36" s="275">
        <f t="shared" si="14"/>
      </c>
      <c r="AT36" s="275">
        <f t="shared" si="15"/>
      </c>
      <c r="AU36" s="275">
        <f t="shared" si="16"/>
      </c>
      <c r="AV36" s="275">
        <f t="shared" si="17"/>
      </c>
      <c r="AW36" s="275">
        <f t="shared" si="18"/>
      </c>
      <c r="AX36" s="275">
        <f t="shared" si="19"/>
        <v>28</v>
      </c>
      <c r="AY36" s="275">
        <f t="shared" si="20"/>
      </c>
      <c r="AZ36" s="275">
        <f t="shared" si="21"/>
      </c>
      <c r="BA36" s="275">
        <f t="shared" si="22"/>
      </c>
      <c r="BB36" s="275">
        <f t="shared" si="23"/>
      </c>
    </row>
    <row r="37" spans="1:54" s="169" customFormat="1" ht="16.5">
      <c r="A37" s="122" t="s">
        <v>225</v>
      </c>
      <c r="B37" s="123" t="s">
        <v>169</v>
      </c>
      <c r="C37" s="197" t="s">
        <v>42</v>
      </c>
      <c r="D37" s="354">
        <v>115</v>
      </c>
      <c r="E37" s="203">
        <f>IF(ISBLANK(D37),"",VLOOKUP(D37,BF_60_m,2))</f>
        <v>11</v>
      </c>
      <c r="F37" s="259"/>
      <c r="G37" s="244">
        <f>IF(ISBLANK(F37),"",VLOOKUP(F37,BF_120_m,2))</f>
      </c>
      <c r="H37" s="260"/>
      <c r="I37" s="244">
        <f>IF(ISBLANK(H37),"",VLOOKUP(H37,BF_180_m_H.,2))</f>
      </c>
      <c r="J37" s="262"/>
      <c r="K37" s="244">
        <f>IF(ISBLANK(J37),"",VLOOKUP(J37,BF_1000_m,2))</f>
      </c>
      <c r="L37" s="262"/>
      <c r="M37" s="244">
        <f t="shared" si="0"/>
      </c>
      <c r="N37" s="263"/>
      <c r="O37" s="244">
        <f>IF(ISBLANK(N37),"",VLOOKUP(N37,BF_LONGUEUR,2))</f>
      </c>
      <c r="P37" s="263"/>
      <c r="Q37" s="302">
        <f>IF(ISBLANK(P37),"",VLOOKUP(P37,BM_T.S.,2))</f>
      </c>
      <c r="R37" s="263">
        <v>110</v>
      </c>
      <c r="S37" s="244">
        <f>IF(ISBLANK(R37),"",VLOOKUP(R37,BF_HAUTEUR,2))</f>
        <v>13</v>
      </c>
      <c r="T37" s="263"/>
      <c r="U37" s="244">
        <f>IF(ISBLANK(T37),"",VLOOKUP(T37,BF_PERCHE,2))</f>
      </c>
      <c r="V37" s="263">
        <v>497</v>
      </c>
      <c r="W37" s="244">
        <f>IF(ISBLANK(V37),"",VLOOKUP(V37,BF_POIDS,2))</f>
        <v>4</v>
      </c>
      <c r="X37" s="264"/>
      <c r="Y37" s="244">
        <f>IF(ISBLANK(X37),"",VLOOKUP(X37,BF_DISQUE,2))</f>
      </c>
      <c r="Z37" s="264"/>
      <c r="AA37" s="244">
        <f>IF(ISBLANK(Z37),"",VLOOKUP(Z37,BF_JAVELOT,2))</f>
      </c>
      <c r="AB37" s="264"/>
      <c r="AC37" s="244">
        <f>IF(ISBLANK(AB37),"",VLOOKUP(AB37,BF_MARTEAU,2))</f>
      </c>
      <c r="AD37" s="265">
        <f t="shared" si="1"/>
        <v>3</v>
      </c>
      <c r="AE37" s="244">
        <f t="shared" si="2"/>
        <v>28</v>
      </c>
      <c r="AF37" s="266">
        <v>33</v>
      </c>
      <c r="AG37" s="129"/>
      <c r="AH37" s="275">
        <f t="shared" si="3"/>
      </c>
      <c r="AI37" s="275">
        <f t="shared" si="4"/>
      </c>
      <c r="AJ37" s="275">
        <f t="shared" si="5"/>
      </c>
      <c r="AK37" s="275">
        <f t="shared" si="6"/>
      </c>
      <c r="AL37" s="275">
        <f t="shared" si="7"/>
      </c>
      <c r="AM37" s="275">
        <f t="shared" si="8"/>
      </c>
      <c r="AN37" s="275">
        <f t="shared" si="9"/>
      </c>
      <c r="AO37" s="275">
        <f t="shared" si="10"/>
      </c>
      <c r="AP37" s="275">
        <f t="shared" si="11"/>
      </c>
      <c r="AQ37" s="275">
        <f t="shared" si="12"/>
      </c>
      <c r="AR37" s="275">
        <f t="shared" si="13"/>
      </c>
      <c r="AS37" s="275">
        <f t="shared" si="14"/>
      </c>
      <c r="AT37" s="275">
        <f t="shared" si="15"/>
      </c>
      <c r="AU37" s="275">
        <f t="shared" si="16"/>
      </c>
      <c r="AV37" s="275">
        <f t="shared" si="17"/>
      </c>
      <c r="AW37" s="275">
        <f t="shared" si="18"/>
      </c>
      <c r="AX37" s="275">
        <f t="shared" si="19"/>
        <v>28</v>
      </c>
      <c r="AY37" s="275">
        <f t="shared" si="20"/>
      </c>
      <c r="AZ37" s="275">
        <f t="shared" si="21"/>
      </c>
      <c r="BA37" s="275">
        <f t="shared" si="22"/>
      </c>
      <c r="BB37" s="275">
        <f t="shared" si="23"/>
      </c>
    </row>
    <row r="38" spans="1:54" s="169" customFormat="1" ht="16.5">
      <c r="A38" s="130" t="s">
        <v>128</v>
      </c>
      <c r="B38" s="115" t="s">
        <v>224</v>
      </c>
      <c r="C38" s="197" t="s">
        <v>42</v>
      </c>
      <c r="D38" s="354">
        <v>105</v>
      </c>
      <c r="E38" s="203">
        <f>IF(ISBLANK(D38),"",VLOOKUP(D38,BF_60_m,2))</f>
        <v>14</v>
      </c>
      <c r="F38" s="259"/>
      <c r="G38" s="244">
        <f>IF(ISBLANK(F38),"",VLOOKUP(F38,BF_120_m,2))</f>
      </c>
      <c r="H38" s="260"/>
      <c r="I38" s="244">
        <f>IF(ISBLANK(H38),"",VLOOKUP(H38,BF_180_m_H.,2))</f>
      </c>
      <c r="J38" s="262"/>
      <c r="K38" s="244">
        <f>IF(ISBLANK(J38),"",VLOOKUP(J38,BF_1000_m,2))</f>
      </c>
      <c r="L38" s="262"/>
      <c r="M38" s="244">
        <f t="shared" si="0"/>
      </c>
      <c r="N38" s="263"/>
      <c r="O38" s="244">
        <f>IF(ISBLANK(N38),"",VLOOKUP(N38,BF_LONGUEUR,2))</f>
      </c>
      <c r="P38" s="263">
        <v>659</v>
      </c>
      <c r="Q38" s="302">
        <f>IF(ISBLANK(P38),"",VLOOKUP(P38,BM_T.S.,2))</f>
        <v>8</v>
      </c>
      <c r="R38" s="263"/>
      <c r="S38" s="244">
        <f>IF(ISBLANK(R38),"",VLOOKUP(R38,BF_HAUTEUR,2))</f>
      </c>
      <c r="T38" s="263"/>
      <c r="U38" s="244">
        <f>IF(ISBLANK(T38),"",VLOOKUP(T38,BF_PERCHE,2))</f>
      </c>
      <c r="V38" s="263">
        <v>457</v>
      </c>
      <c r="W38" s="244">
        <f>IF(ISBLANK(V38),"",VLOOKUP(V38,BF_POIDS,2))</f>
        <v>3</v>
      </c>
      <c r="X38" s="264"/>
      <c r="Y38" s="244">
        <f>IF(ISBLANK(X38),"",VLOOKUP(X38,BF_DISQUE,2))</f>
      </c>
      <c r="Z38" s="264"/>
      <c r="AA38" s="244">
        <f>IF(ISBLANK(Z38),"",VLOOKUP(Z38,BF_JAVELOT,2))</f>
      </c>
      <c r="AB38" s="264"/>
      <c r="AC38" s="244">
        <f>IF(ISBLANK(AB38),"",VLOOKUP(AB38,BF_MARTEAU,2))</f>
      </c>
      <c r="AD38" s="265">
        <f t="shared" si="1"/>
        <v>3</v>
      </c>
      <c r="AE38" s="244">
        <f t="shared" si="2"/>
        <v>25</v>
      </c>
      <c r="AF38" s="266">
        <v>34</v>
      </c>
      <c r="AG38" s="129"/>
      <c r="AH38" s="275">
        <f t="shared" si="3"/>
      </c>
      <c r="AI38" s="275">
        <f t="shared" si="4"/>
      </c>
      <c r="AJ38" s="275">
        <f t="shared" si="5"/>
      </c>
      <c r="AK38" s="275">
        <f t="shared" si="6"/>
      </c>
      <c r="AL38" s="275">
        <f t="shared" si="7"/>
      </c>
      <c r="AM38" s="275">
        <f t="shared" si="8"/>
      </c>
      <c r="AN38" s="275">
        <f t="shared" si="9"/>
      </c>
      <c r="AO38" s="275">
        <f t="shared" si="10"/>
      </c>
      <c r="AP38" s="275">
        <f t="shared" si="11"/>
      </c>
      <c r="AQ38" s="275">
        <f t="shared" si="12"/>
      </c>
      <c r="AR38" s="275">
        <f t="shared" si="13"/>
      </c>
      <c r="AS38" s="275">
        <f t="shared" si="14"/>
      </c>
      <c r="AT38" s="275">
        <f t="shared" si="15"/>
      </c>
      <c r="AU38" s="275">
        <f t="shared" si="16"/>
      </c>
      <c r="AV38" s="275">
        <f t="shared" si="17"/>
      </c>
      <c r="AW38" s="275">
        <f t="shared" si="18"/>
      </c>
      <c r="AX38" s="275">
        <f t="shared" si="19"/>
        <v>25</v>
      </c>
      <c r="AY38" s="275">
        <f t="shared" si="20"/>
      </c>
      <c r="AZ38" s="275">
        <f t="shared" si="21"/>
      </c>
      <c r="BA38" s="275">
        <f t="shared" si="22"/>
      </c>
      <c r="BB38" s="275">
        <f t="shared" si="23"/>
      </c>
    </row>
    <row r="39" spans="1:54" s="169" customFormat="1" ht="16.5">
      <c r="A39" s="171" t="s">
        <v>411</v>
      </c>
      <c r="B39" s="172" t="s">
        <v>356</v>
      </c>
      <c r="C39" s="197" t="s">
        <v>42</v>
      </c>
      <c r="D39" s="354">
        <v>101</v>
      </c>
      <c r="E39" s="203">
        <f>IF(ISBLANK(D39),"",VLOOKUP(D39,BF_60_m,2))</f>
        <v>15</v>
      </c>
      <c r="F39" s="259"/>
      <c r="G39" s="244">
        <f>IF(ISBLANK(F39),"",VLOOKUP(F39,BF_120_m,2))</f>
      </c>
      <c r="H39" s="260"/>
      <c r="I39" s="244">
        <f>IF(ISBLANK(H39),"",VLOOKUP(H39,BF_180_m_H.,2))</f>
      </c>
      <c r="J39" s="262"/>
      <c r="K39" s="244">
        <f>IF(ISBLANK(J39),"",VLOOKUP(J39,BF_1000_m,2))</f>
      </c>
      <c r="L39" s="262"/>
      <c r="M39" s="244">
        <f t="shared" si="0"/>
      </c>
      <c r="N39" s="263"/>
      <c r="O39" s="244">
        <f>IF(ISBLANK(N39),"",VLOOKUP(N39,BF_LONGUEUR,2))</f>
      </c>
      <c r="P39" s="263">
        <v>584</v>
      </c>
      <c r="Q39" s="302">
        <f>IF(ISBLANK(P39),"",VLOOKUP(P39,BM_T.S.,2))</f>
        <v>4</v>
      </c>
      <c r="R39" s="263"/>
      <c r="S39" s="244">
        <f>IF(ISBLANK(R39),"",VLOOKUP(R39,BF_HAUTEUR,2))</f>
      </c>
      <c r="T39" s="263"/>
      <c r="U39" s="244">
        <f>IF(ISBLANK(T39),"",VLOOKUP(T39,BF_PERCHE,2))</f>
      </c>
      <c r="V39" s="263">
        <v>459</v>
      </c>
      <c r="W39" s="244">
        <f>IF(ISBLANK(V39),"",VLOOKUP(V39,BF_POIDS,2))</f>
        <v>3</v>
      </c>
      <c r="X39" s="264"/>
      <c r="Y39" s="244">
        <f>IF(ISBLANK(X39),"",VLOOKUP(X39,BF_DISQUE,2))</f>
      </c>
      <c r="Z39" s="264"/>
      <c r="AA39" s="244">
        <f>IF(ISBLANK(Z39),"",VLOOKUP(Z39,BF_JAVELOT,2))</f>
      </c>
      <c r="AB39" s="264"/>
      <c r="AC39" s="244">
        <f>IF(ISBLANK(AB39),"",VLOOKUP(AB39,BF_MARTEAU,2))</f>
      </c>
      <c r="AD39" s="265">
        <f t="shared" si="1"/>
        <v>3</v>
      </c>
      <c r="AE39" s="244">
        <f t="shared" si="2"/>
        <v>22</v>
      </c>
      <c r="AF39" s="266">
        <v>35</v>
      </c>
      <c r="AG39" s="129"/>
      <c r="AH39" s="275">
        <f t="shared" si="3"/>
      </c>
      <c r="AI39" s="275">
        <f t="shared" si="4"/>
      </c>
      <c r="AJ39" s="275">
        <f t="shared" si="5"/>
      </c>
      <c r="AK39" s="275">
        <f t="shared" si="6"/>
      </c>
      <c r="AL39" s="275">
        <f t="shared" si="7"/>
      </c>
      <c r="AM39" s="275">
        <f t="shared" si="8"/>
      </c>
      <c r="AN39" s="275">
        <f t="shared" si="9"/>
      </c>
      <c r="AO39" s="275">
        <f t="shared" si="10"/>
      </c>
      <c r="AP39" s="275">
        <f t="shared" si="11"/>
      </c>
      <c r="AQ39" s="275">
        <f t="shared" si="12"/>
      </c>
      <c r="AR39" s="275">
        <f t="shared" si="13"/>
      </c>
      <c r="AS39" s="275">
        <f t="shared" si="14"/>
      </c>
      <c r="AT39" s="275">
        <f t="shared" si="15"/>
      </c>
      <c r="AU39" s="275">
        <f t="shared" si="16"/>
      </c>
      <c r="AV39" s="275">
        <f t="shared" si="17"/>
      </c>
      <c r="AW39" s="275">
        <f t="shared" si="18"/>
      </c>
      <c r="AX39" s="275">
        <f t="shared" si="19"/>
        <v>22</v>
      </c>
      <c r="AY39" s="275">
        <f t="shared" si="20"/>
      </c>
      <c r="AZ39" s="275">
        <f t="shared" si="21"/>
      </c>
      <c r="BA39" s="275">
        <f t="shared" si="22"/>
      </c>
      <c r="BB39" s="275">
        <f t="shared" si="23"/>
      </c>
    </row>
    <row r="40" spans="1:54" s="169" customFormat="1" ht="16.5">
      <c r="A40" s="171" t="s">
        <v>116</v>
      </c>
      <c r="B40" s="172" t="s">
        <v>98</v>
      </c>
      <c r="C40" s="197" t="s">
        <v>42</v>
      </c>
      <c r="D40" s="354">
        <v>104</v>
      </c>
      <c r="E40" s="203">
        <f>IF(ISBLANK(D40),"",VLOOKUP(D40,BF_60_m,2))</f>
        <v>14</v>
      </c>
      <c r="F40" s="259"/>
      <c r="G40" s="244">
        <f>IF(ISBLANK(F40),"",VLOOKUP(F40,BF_120_m,2))</f>
      </c>
      <c r="H40" s="260"/>
      <c r="I40" s="244">
        <f>IF(ISBLANK(H40),"",VLOOKUP(H40,BF_180_m_H.,2))</f>
      </c>
      <c r="J40" s="262"/>
      <c r="K40" s="244">
        <f>IF(ISBLANK(J40),"",VLOOKUP(J40,BF_1000_m,2))</f>
      </c>
      <c r="L40" s="262"/>
      <c r="M40" s="244">
        <f t="shared" si="0"/>
      </c>
      <c r="N40" s="263"/>
      <c r="O40" s="244">
        <f>IF(ISBLANK(N40),"",VLOOKUP(N40,BF_LONGUEUR,2))</f>
      </c>
      <c r="P40" s="263">
        <v>635</v>
      </c>
      <c r="Q40" s="302">
        <f>IF(ISBLANK(P40),"",VLOOKUP(P40,BM_T.S.,2))</f>
        <v>7</v>
      </c>
      <c r="R40" s="263"/>
      <c r="S40" s="244">
        <f>IF(ISBLANK(R40),"",VLOOKUP(R40,BF_HAUTEUR,2))</f>
      </c>
      <c r="T40" s="263"/>
      <c r="U40" s="244">
        <f>IF(ISBLANK(T40),"",VLOOKUP(T40,BF_PERCHE,2))</f>
      </c>
      <c r="V40" s="263">
        <v>363</v>
      </c>
      <c r="W40" s="244">
        <f>IF(ISBLANK(V40),"",VLOOKUP(V40,BF_POIDS,2))</f>
        <v>1</v>
      </c>
      <c r="X40" s="264"/>
      <c r="Y40" s="244">
        <f>IF(ISBLANK(X40),"",VLOOKUP(X40,BF_DISQUE,2))</f>
      </c>
      <c r="Z40" s="264"/>
      <c r="AA40" s="244">
        <f>IF(ISBLANK(Z40),"",VLOOKUP(Z40,BF_JAVELOT,2))</f>
      </c>
      <c r="AB40" s="264"/>
      <c r="AC40" s="244">
        <f>IF(ISBLANK(AB40),"",VLOOKUP(AB40,BF_MARTEAU,2))</f>
      </c>
      <c r="AD40" s="265">
        <f t="shared" si="1"/>
        <v>3</v>
      </c>
      <c r="AE40" s="244">
        <f t="shared" si="2"/>
        <v>22</v>
      </c>
      <c r="AF40" s="266">
        <v>36</v>
      </c>
      <c r="AG40" s="129"/>
      <c r="AH40" s="275">
        <f t="shared" si="3"/>
      </c>
      <c r="AI40" s="275">
        <f t="shared" si="4"/>
      </c>
      <c r="AJ40" s="275">
        <f t="shared" si="5"/>
      </c>
      <c r="AK40" s="275">
        <f t="shared" si="6"/>
      </c>
      <c r="AL40" s="275">
        <f t="shared" si="7"/>
      </c>
      <c r="AM40" s="275">
        <f t="shared" si="8"/>
      </c>
      <c r="AN40" s="275">
        <f t="shared" si="9"/>
      </c>
      <c r="AO40" s="275">
        <f t="shared" si="10"/>
      </c>
      <c r="AP40" s="275">
        <f t="shared" si="11"/>
      </c>
      <c r="AQ40" s="275">
        <f t="shared" si="12"/>
      </c>
      <c r="AR40" s="275">
        <f t="shared" si="13"/>
      </c>
      <c r="AS40" s="275">
        <f t="shared" si="14"/>
      </c>
      <c r="AT40" s="275">
        <f t="shared" si="15"/>
      </c>
      <c r="AU40" s="275">
        <f t="shared" si="16"/>
      </c>
      <c r="AV40" s="275">
        <f t="shared" si="17"/>
      </c>
      <c r="AW40" s="275">
        <f t="shared" si="18"/>
      </c>
      <c r="AX40" s="275">
        <f t="shared" si="19"/>
        <v>22</v>
      </c>
      <c r="AY40" s="275">
        <f t="shared" si="20"/>
      </c>
      <c r="AZ40" s="275">
        <f t="shared" si="21"/>
      </c>
      <c r="BA40" s="275">
        <f t="shared" si="22"/>
      </c>
      <c r="BB40" s="275">
        <f t="shared" si="23"/>
      </c>
    </row>
    <row r="41" spans="1:54" s="169" customFormat="1" ht="16.5">
      <c r="A41" s="122" t="s">
        <v>149</v>
      </c>
      <c r="B41" s="123" t="s">
        <v>176</v>
      </c>
      <c r="C41" s="184" t="s">
        <v>43</v>
      </c>
      <c r="D41" s="354">
        <v>105</v>
      </c>
      <c r="E41" s="203">
        <f>IF(ISBLANK(D41),"",VLOOKUP(D41,BF_60_m,2))</f>
        <v>14</v>
      </c>
      <c r="F41" s="259"/>
      <c r="G41" s="244">
        <f>IF(ISBLANK(F41),"",VLOOKUP(F41,BF_120_m,2))</f>
      </c>
      <c r="H41" s="260"/>
      <c r="I41" s="244">
        <f>IF(ISBLANK(H41),"",VLOOKUP(H41,BF_180_m_H.,2))</f>
      </c>
      <c r="J41" s="262"/>
      <c r="K41" s="244">
        <f>IF(ISBLANK(J41),"",VLOOKUP(J41,BF_1000_m,2))</f>
      </c>
      <c r="L41" s="262"/>
      <c r="M41" s="244">
        <f t="shared" si="0"/>
      </c>
      <c r="N41" s="263"/>
      <c r="O41" s="244">
        <f>IF(ISBLANK(N41),"",VLOOKUP(N41,BF_LONGUEUR,2))</f>
      </c>
      <c r="P41" s="263"/>
      <c r="Q41" s="302">
        <f>IF(ISBLANK(P41),"",VLOOKUP(P41,BM_T.S.,2))</f>
      </c>
      <c r="R41" s="263">
        <v>90</v>
      </c>
      <c r="S41" s="244">
        <f>IF(ISBLANK(R41),"",VLOOKUP(R41,BF_HAUTEUR,2))</f>
        <v>5</v>
      </c>
      <c r="T41" s="263"/>
      <c r="U41" s="244">
        <f>IF(ISBLANK(T41),"",VLOOKUP(T41,BF_PERCHE,2))</f>
      </c>
      <c r="V41" s="263">
        <v>438</v>
      </c>
      <c r="W41" s="244">
        <f>IF(ISBLANK(V41),"",VLOOKUP(V41,BF_POIDS,2))</f>
        <v>2</v>
      </c>
      <c r="X41" s="264"/>
      <c r="Y41" s="244">
        <f>IF(ISBLANK(X41),"",VLOOKUP(X41,BF_DISQUE,2))</f>
      </c>
      <c r="Z41" s="264"/>
      <c r="AA41" s="244">
        <f>IF(ISBLANK(Z41),"",VLOOKUP(Z41,BF_JAVELOT,2))</f>
      </c>
      <c r="AB41" s="264"/>
      <c r="AC41" s="244">
        <f>IF(ISBLANK(AB41),"",VLOOKUP(AB41,BF_MARTEAU,2))</f>
      </c>
      <c r="AD41" s="265">
        <f t="shared" si="1"/>
        <v>3</v>
      </c>
      <c r="AE41" s="244">
        <f t="shared" si="2"/>
        <v>21</v>
      </c>
      <c r="AF41" s="266">
        <v>37</v>
      </c>
      <c r="AG41" s="129"/>
      <c r="AH41" s="275">
        <f t="shared" si="3"/>
      </c>
      <c r="AI41" s="275">
        <f t="shared" si="4"/>
      </c>
      <c r="AJ41" s="275">
        <f t="shared" si="5"/>
      </c>
      <c r="AK41" s="275">
        <f t="shared" si="6"/>
      </c>
      <c r="AL41" s="275">
        <f t="shared" si="7"/>
      </c>
      <c r="AM41" s="275">
        <f t="shared" si="8"/>
      </c>
      <c r="AN41" s="275">
        <f t="shared" si="9"/>
      </c>
      <c r="AO41" s="275">
        <f t="shared" si="10"/>
      </c>
      <c r="AP41" s="275">
        <f t="shared" si="11"/>
        <v>21</v>
      </c>
      <c r="AQ41" s="275">
        <f t="shared" si="12"/>
      </c>
      <c r="AR41" s="275">
        <f t="shared" si="13"/>
      </c>
      <c r="AS41" s="275">
        <f t="shared" si="14"/>
      </c>
      <c r="AT41" s="275">
        <f t="shared" si="15"/>
      </c>
      <c r="AU41" s="275">
        <f t="shared" si="16"/>
      </c>
      <c r="AV41" s="275">
        <f t="shared" si="17"/>
      </c>
      <c r="AW41" s="275">
        <f t="shared" si="18"/>
      </c>
      <c r="AX41" s="275">
        <f t="shared" si="19"/>
      </c>
      <c r="AY41" s="275">
        <f t="shared" si="20"/>
      </c>
      <c r="AZ41" s="275">
        <f t="shared" si="21"/>
      </c>
      <c r="BA41" s="275">
        <f t="shared" si="22"/>
      </c>
      <c r="BB41" s="275">
        <f t="shared" si="23"/>
      </c>
    </row>
    <row r="42" spans="1:54" s="169" customFormat="1" ht="16.5">
      <c r="A42" s="171" t="s">
        <v>93</v>
      </c>
      <c r="B42" s="172" t="s">
        <v>266</v>
      </c>
      <c r="C42" s="184" t="s">
        <v>70</v>
      </c>
      <c r="D42" s="354">
        <v>109</v>
      </c>
      <c r="E42" s="203">
        <f>IF(ISBLANK(D42),"",VLOOKUP(D42,BF_60_m,2))</f>
        <v>13</v>
      </c>
      <c r="F42" s="259"/>
      <c r="G42" s="244">
        <f>IF(ISBLANK(F42),"",VLOOKUP(F42,BF_120_m,2))</f>
      </c>
      <c r="H42" s="260"/>
      <c r="I42" s="244">
        <f>IF(ISBLANK(H42),"",VLOOKUP(H42,BF_180_m_H.,2))</f>
      </c>
      <c r="J42" s="262"/>
      <c r="K42" s="244">
        <f>IF(ISBLANK(J42),"",VLOOKUP(J42,BF_1000_m,2))</f>
      </c>
      <c r="L42" s="262"/>
      <c r="M42" s="244">
        <f t="shared" si="0"/>
      </c>
      <c r="N42" s="263"/>
      <c r="O42" s="244">
        <f>IF(ISBLANK(N42),"",VLOOKUP(N42,BF_LONGUEUR,2))</f>
      </c>
      <c r="P42" s="263">
        <v>500</v>
      </c>
      <c r="Q42" s="302">
        <f>IF(ISBLANK(P42),"",VLOOKUP(P42,BM_T.S.,2))</f>
        <v>1</v>
      </c>
      <c r="R42" s="263"/>
      <c r="S42" s="244">
        <f>IF(ISBLANK(R42),"",VLOOKUP(R42,BF_HAUTEUR,2))</f>
      </c>
      <c r="T42" s="263"/>
      <c r="U42" s="244">
        <f>IF(ISBLANK(T42),"",VLOOKUP(T42,BF_PERCHE,2))</f>
      </c>
      <c r="V42" s="263">
        <v>530</v>
      </c>
      <c r="W42" s="244">
        <f>IF(ISBLANK(V42),"",VLOOKUP(V42,BF_POIDS,2))</f>
        <v>5</v>
      </c>
      <c r="X42" s="264"/>
      <c r="Y42" s="244">
        <f>IF(ISBLANK(X42),"",VLOOKUP(X42,BF_DISQUE,2))</f>
      </c>
      <c r="Z42" s="264"/>
      <c r="AA42" s="244">
        <f>IF(ISBLANK(Z42),"",VLOOKUP(Z42,BF_JAVELOT,2))</f>
      </c>
      <c r="AB42" s="264"/>
      <c r="AC42" s="244">
        <f>IF(ISBLANK(AB42),"",VLOOKUP(AB42,BF_MARTEAU,2))</f>
      </c>
      <c r="AD42" s="265">
        <f t="shared" si="1"/>
        <v>3</v>
      </c>
      <c r="AE42" s="244">
        <f t="shared" si="2"/>
        <v>19</v>
      </c>
      <c r="AF42" s="266">
        <v>38</v>
      </c>
      <c r="AG42" s="129"/>
      <c r="AH42" s="275">
        <f t="shared" si="3"/>
      </c>
      <c r="AI42" s="275">
        <f t="shared" si="4"/>
      </c>
      <c r="AJ42" s="275">
        <f t="shared" si="5"/>
      </c>
      <c r="AK42" s="275">
        <f t="shared" si="6"/>
      </c>
      <c r="AL42" s="275">
        <f t="shared" si="7"/>
      </c>
      <c r="AM42" s="275">
        <f t="shared" si="8"/>
      </c>
      <c r="AN42" s="275">
        <f t="shared" si="9"/>
      </c>
      <c r="AO42" s="275">
        <f t="shared" si="10"/>
      </c>
      <c r="AP42" s="275">
        <f t="shared" si="11"/>
      </c>
      <c r="AQ42" s="275">
        <f t="shared" si="12"/>
      </c>
      <c r="AR42" s="275">
        <f t="shared" si="13"/>
        <v>19</v>
      </c>
      <c r="AS42" s="275">
        <f t="shared" si="14"/>
      </c>
      <c r="AT42" s="275">
        <f t="shared" si="15"/>
      </c>
      <c r="AU42" s="275">
        <f t="shared" si="16"/>
      </c>
      <c r="AV42" s="275">
        <f t="shared" si="17"/>
      </c>
      <c r="AW42" s="275">
        <f t="shared" si="18"/>
      </c>
      <c r="AX42" s="275">
        <f t="shared" si="19"/>
      </c>
      <c r="AY42" s="275">
        <f t="shared" si="20"/>
      </c>
      <c r="AZ42" s="275">
        <f t="shared" si="21"/>
      </c>
      <c r="BA42" s="275">
        <f t="shared" si="22"/>
      </c>
      <c r="BB42" s="275">
        <f t="shared" si="23"/>
      </c>
    </row>
    <row r="43" spans="1:54" s="169" customFormat="1" ht="16.5">
      <c r="A43" s="171" t="s">
        <v>512</v>
      </c>
      <c r="B43" s="172" t="s">
        <v>410</v>
      </c>
      <c r="C43" s="197" t="s">
        <v>42</v>
      </c>
      <c r="D43" s="354">
        <v>104</v>
      </c>
      <c r="E43" s="203">
        <f>IF(ISBLANK(D43),"",VLOOKUP(D43,BF_60_m,2))</f>
        <v>14</v>
      </c>
      <c r="F43" s="259"/>
      <c r="G43" s="244">
        <f>IF(ISBLANK(F43),"",VLOOKUP(F43,BF_120_m,2))</f>
      </c>
      <c r="H43" s="260"/>
      <c r="I43" s="244">
        <f>IF(ISBLANK(H43),"",VLOOKUP(H43,BF_180_m_H.,2))</f>
      </c>
      <c r="J43" s="262"/>
      <c r="K43" s="244">
        <f>IF(ISBLANK(J43),"",VLOOKUP(J43,BF_1000_m,2))</f>
      </c>
      <c r="L43" s="262"/>
      <c r="M43" s="244">
        <f t="shared" si="0"/>
      </c>
      <c r="N43" s="263"/>
      <c r="O43" s="244">
        <f>IF(ISBLANK(N43),"",VLOOKUP(N43,BF_LONGUEUR,2))</f>
      </c>
      <c r="P43" s="263">
        <v>576</v>
      </c>
      <c r="Q43" s="302">
        <f>IF(ISBLANK(P43),"",VLOOKUP(P43,BM_T.S.,2))</f>
        <v>3</v>
      </c>
      <c r="R43" s="263"/>
      <c r="S43" s="244">
        <f>IF(ISBLANK(R43),"",VLOOKUP(R43,BF_HAUTEUR,2))</f>
      </c>
      <c r="T43" s="263"/>
      <c r="U43" s="244">
        <f>IF(ISBLANK(T43),"",VLOOKUP(T43,BF_PERCHE,2))</f>
      </c>
      <c r="V43" s="263">
        <v>432</v>
      </c>
      <c r="W43" s="244">
        <f>IF(ISBLANK(V43),"",VLOOKUP(V43,BF_POIDS,2))</f>
        <v>2</v>
      </c>
      <c r="X43" s="264"/>
      <c r="Y43" s="244">
        <f>IF(ISBLANK(X43),"",VLOOKUP(X43,BF_DISQUE,2))</f>
      </c>
      <c r="Z43" s="264"/>
      <c r="AA43" s="244">
        <f>IF(ISBLANK(Z43),"",VLOOKUP(Z43,BF_JAVELOT,2))</f>
      </c>
      <c r="AB43" s="264"/>
      <c r="AC43" s="244">
        <f>IF(ISBLANK(AB43),"",VLOOKUP(AB43,BF_MARTEAU,2))</f>
      </c>
      <c r="AD43" s="265">
        <f t="shared" si="1"/>
        <v>3</v>
      </c>
      <c r="AE43" s="244">
        <f t="shared" si="2"/>
        <v>19</v>
      </c>
      <c r="AF43" s="266">
        <v>39</v>
      </c>
      <c r="AG43" s="129"/>
      <c r="AH43" s="275">
        <f t="shared" si="3"/>
      </c>
      <c r="AI43" s="275">
        <f t="shared" si="4"/>
      </c>
      <c r="AJ43" s="275">
        <f t="shared" si="5"/>
      </c>
      <c r="AK43" s="275">
        <f t="shared" si="6"/>
      </c>
      <c r="AL43" s="275">
        <f t="shared" si="7"/>
      </c>
      <c r="AM43" s="275">
        <f t="shared" si="8"/>
      </c>
      <c r="AN43" s="275">
        <f t="shared" si="9"/>
      </c>
      <c r="AO43" s="275">
        <f t="shared" si="10"/>
      </c>
      <c r="AP43" s="275">
        <f t="shared" si="11"/>
      </c>
      <c r="AQ43" s="275">
        <f t="shared" si="12"/>
      </c>
      <c r="AR43" s="275">
        <f t="shared" si="13"/>
      </c>
      <c r="AS43" s="275">
        <f t="shared" si="14"/>
      </c>
      <c r="AT43" s="275">
        <f t="shared" si="15"/>
      </c>
      <c r="AU43" s="275">
        <f t="shared" si="16"/>
      </c>
      <c r="AV43" s="275">
        <f t="shared" si="17"/>
      </c>
      <c r="AW43" s="275">
        <f t="shared" si="18"/>
      </c>
      <c r="AX43" s="275">
        <f t="shared" si="19"/>
        <v>19</v>
      </c>
      <c r="AY43" s="275">
        <f t="shared" si="20"/>
      </c>
      <c r="AZ43" s="275">
        <f t="shared" si="21"/>
      </c>
      <c r="BA43" s="275">
        <f t="shared" si="22"/>
      </c>
      <c r="BB43" s="275">
        <f t="shared" si="23"/>
      </c>
    </row>
    <row r="44" spans="1:54" s="169" customFormat="1" ht="17.25" thickBot="1">
      <c r="A44" s="360" t="s">
        <v>134</v>
      </c>
      <c r="B44" s="361" t="s">
        <v>97</v>
      </c>
      <c r="C44" s="359" t="s">
        <v>67</v>
      </c>
      <c r="D44" s="363">
        <v>124</v>
      </c>
      <c r="E44" s="364">
        <f>IF(ISBLANK(D44),"",VLOOKUP(D44,BF_60_m,2))</f>
        <v>9</v>
      </c>
      <c r="F44" s="365"/>
      <c r="G44" s="366">
        <f>IF(ISBLANK(F44),"",VLOOKUP(F44,BF_120_m,2))</f>
      </c>
      <c r="H44" s="367"/>
      <c r="I44" s="366">
        <f>IF(ISBLANK(H44),"",VLOOKUP(H44,BF_180_m_H.,2))</f>
      </c>
      <c r="J44" s="368"/>
      <c r="K44" s="366">
        <f>IF(ISBLANK(J44),"",VLOOKUP(J44,BF_1000_m,2))</f>
      </c>
      <c r="L44" s="368"/>
      <c r="M44" s="366">
        <f t="shared" si="0"/>
      </c>
      <c r="N44" s="369"/>
      <c r="O44" s="366">
        <f>IF(ISBLANK(N44),"",VLOOKUP(N44,BF_LONGUEUR,2))</f>
      </c>
      <c r="P44" s="369">
        <v>480</v>
      </c>
      <c r="Q44" s="370">
        <f>IF(ISBLANK(P44),"",VLOOKUP(P44,BM_T.S.,2))</f>
        <v>1</v>
      </c>
      <c r="R44" s="369"/>
      <c r="S44" s="366">
        <f>IF(ISBLANK(R44),"",VLOOKUP(R44,BF_HAUTEUR,2))</f>
      </c>
      <c r="T44" s="369"/>
      <c r="U44" s="366">
        <f>IF(ISBLANK(T44),"",VLOOKUP(T44,BF_PERCHE,2))</f>
      </c>
      <c r="V44" s="369">
        <v>384</v>
      </c>
      <c r="W44" s="366">
        <f>IF(ISBLANK(V44),"",VLOOKUP(V44,BF_POIDS,2))</f>
        <v>1</v>
      </c>
      <c r="X44" s="371"/>
      <c r="Y44" s="366">
        <f>IF(ISBLANK(X44),"",VLOOKUP(X44,BF_DISQUE,2))</f>
      </c>
      <c r="Z44" s="371"/>
      <c r="AA44" s="366">
        <f>IF(ISBLANK(Z44),"",VLOOKUP(Z44,BF_JAVELOT,2))</f>
      </c>
      <c r="AB44" s="371"/>
      <c r="AC44" s="366">
        <f>IF(ISBLANK(AB44),"",VLOOKUP(AB44,BF_MARTEAU,2))</f>
      </c>
      <c r="AD44" s="372">
        <f t="shared" si="1"/>
        <v>3</v>
      </c>
      <c r="AE44" s="366">
        <f t="shared" si="2"/>
        <v>11</v>
      </c>
      <c r="AF44" s="373">
        <v>40</v>
      </c>
      <c r="AG44" s="129"/>
      <c r="AH44" s="275">
        <f t="shared" si="3"/>
      </c>
      <c r="AI44" s="275">
        <f t="shared" si="4"/>
      </c>
      <c r="AJ44" s="275">
        <f t="shared" si="5"/>
      </c>
      <c r="AK44" s="275">
        <f t="shared" si="6"/>
      </c>
      <c r="AL44" s="275">
        <f t="shared" si="7"/>
      </c>
      <c r="AM44" s="275">
        <f t="shared" si="8"/>
      </c>
      <c r="AN44" s="275">
        <f t="shared" si="9"/>
      </c>
      <c r="AO44" s="275">
        <f t="shared" si="10"/>
      </c>
      <c r="AP44" s="275">
        <f t="shared" si="11"/>
      </c>
      <c r="AQ44" s="275">
        <f t="shared" si="12"/>
        <v>11</v>
      </c>
      <c r="AR44" s="275">
        <f t="shared" si="13"/>
      </c>
      <c r="AS44" s="275">
        <f t="shared" si="14"/>
      </c>
      <c r="AT44" s="275">
        <f t="shared" si="15"/>
      </c>
      <c r="AU44" s="275">
        <f t="shared" si="16"/>
      </c>
      <c r="AV44" s="275">
        <f t="shared" si="17"/>
      </c>
      <c r="AW44" s="275">
        <f t="shared" si="18"/>
      </c>
      <c r="AX44" s="275">
        <f t="shared" si="19"/>
      </c>
      <c r="AY44" s="275">
        <f t="shared" si="20"/>
      </c>
      <c r="AZ44" s="275">
        <f t="shared" si="21"/>
      </c>
      <c r="BA44" s="275">
        <f t="shared" si="22"/>
      </c>
      <c r="BB44" s="275">
        <f t="shared" si="23"/>
      </c>
    </row>
    <row r="45" spans="1:57" s="108" customFormat="1" ht="15.75" customHeight="1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</row>
    <row r="46" spans="1:54" s="108" customFormat="1" ht="16.5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277" t="s">
        <v>1</v>
      </c>
      <c r="AH46" s="278">
        <f aca="true" t="shared" si="24" ref="AH46:BB46">SUM(AH5:AH44)</f>
        <v>0</v>
      </c>
      <c r="AI46" s="278">
        <f t="shared" si="24"/>
        <v>0</v>
      </c>
      <c r="AJ46" s="278">
        <f t="shared" si="24"/>
        <v>0</v>
      </c>
      <c r="AK46" s="278">
        <f t="shared" si="24"/>
        <v>72</v>
      </c>
      <c r="AL46" s="278">
        <f t="shared" si="24"/>
        <v>0</v>
      </c>
      <c r="AM46" s="278">
        <f t="shared" si="24"/>
        <v>0</v>
      </c>
      <c r="AN46" s="278">
        <f t="shared" si="24"/>
        <v>0</v>
      </c>
      <c r="AO46" s="278">
        <f t="shared" si="24"/>
        <v>0</v>
      </c>
      <c r="AP46" s="278">
        <f t="shared" si="24"/>
        <v>151</v>
      </c>
      <c r="AQ46" s="278">
        <f t="shared" si="24"/>
        <v>220</v>
      </c>
      <c r="AR46" s="278">
        <f t="shared" si="24"/>
        <v>83</v>
      </c>
      <c r="AS46" s="278">
        <f t="shared" si="24"/>
        <v>84</v>
      </c>
      <c r="AT46" s="278">
        <f t="shared" si="24"/>
        <v>177</v>
      </c>
      <c r="AU46" s="278">
        <f t="shared" si="24"/>
        <v>0</v>
      </c>
      <c r="AV46" s="278">
        <f t="shared" si="24"/>
        <v>345</v>
      </c>
      <c r="AW46" s="278">
        <f t="shared" si="24"/>
        <v>0</v>
      </c>
      <c r="AX46" s="278">
        <f t="shared" si="24"/>
        <v>287</v>
      </c>
      <c r="AY46" s="278">
        <f t="shared" si="24"/>
        <v>0</v>
      </c>
      <c r="AZ46" s="278">
        <f t="shared" si="24"/>
        <v>140</v>
      </c>
      <c r="BA46" s="278">
        <f t="shared" si="24"/>
        <v>0</v>
      </c>
      <c r="BB46" s="278">
        <f t="shared" si="24"/>
        <v>140</v>
      </c>
    </row>
    <row r="47" spans="1:54" s="108" customFormat="1" ht="16.5">
      <c r="A47" s="132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279"/>
      <c r="AH47" s="280"/>
      <c r="AI47" s="280"/>
      <c r="AJ47" s="280"/>
      <c r="AK47" s="280"/>
      <c r="AL47" s="280"/>
      <c r="AM47" s="280"/>
      <c r="AN47" s="280"/>
      <c r="AO47" s="280"/>
      <c r="AP47" s="280"/>
      <c r="AQ47" s="280"/>
      <c r="AR47" s="280"/>
      <c r="AS47" s="280"/>
      <c r="AT47" s="280"/>
      <c r="AU47" s="280"/>
      <c r="AV47" s="280"/>
      <c r="AW47" s="280"/>
      <c r="AX47" s="280"/>
      <c r="AY47" s="280"/>
      <c r="AZ47" s="280"/>
      <c r="BA47" s="280"/>
      <c r="BB47" s="280"/>
    </row>
    <row r="48" spans="1:54" s="108" customFormat="1" ht="16.5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277" t="s">
        <v>55</v>
      </c>
      <c r="AH48" s="281">
        <f>COUNTIF($C$5:$C44,AH3)</f>
        <v>0</v>
      </c>
      <c r="AI48" s="281">
        <f>COUNTIF($C$5:$C44,AI3)</f>
        <v>0</v>
      </c>
      <c r="AJ48" s="281">
        <f>COUNTIF($C$5:$C44,AJ3)</f>
        <v>0</v>
      </c>
      <c r="AK48" s="281">
        <f>COUNTIF($C$5:$C44,AK3)</f>
        <v>2</v>
      </c>
      <c r="AL48" s="281">
        <f>COUNTIF($C$5:$C44,AL3)</f>
        <v>0</v>
      </c>
      <c r="AM48" s="281">
        <f>COUNTIF($C$5:$C44,AM3)</f>
        <v>0</v>
      </c>
      <c r="AN48" s="281">
        <f>COUNTIF($C$5:$C44,AN3)</f>
        <v>0</v>
      </c>
      <c r="AO48" s="281">
        <f>COUNTIF($C$5:$C44,AO3)</f>
        <v>0</v>
      </c>
      <c r="AP48" s="281">
        <f>COUNTIF($C$5:$C44,AP3)</f>
        <v>4</v>
      </c>
      <c r="AQ48" s="281">
        <f>COUNTIF($C$5:$C44,AQ3)</f>
        <v>6</v>
      </c>
      <c r="AR48" s="281">
        <f>COUNTIF($C$5:$C44,AR3)</f>
        <v>3</v>
      </c>
      <c r="AS48" s="281">
        <f>COUNTIF($C$5:$C44,AS3)</f>
        <v>2</v>
      </c>
      <c r="AT48" s="281">
        <f>COUNTIF($C$5:$C44,AT3)</f>
        <v>4</v>
      </c>
      <c r="AU48" s="281">
        <f>COUNTIF($C$5:$C44,AU3)</f>
        <v>0</v>
      </c>
      <c r="AV48" s="281">
        <f>COUNTIF($C$5:$C44,AV3)</f>
        <v>7</v>
      </c>
      <c r="AW48" s="281">
        <f>COUNTIF($C$5:$C44,AW3)</f>
        <v>0</v>
      </c>
      <c r="AX48" s="281">
        <f>COUNTIF($C$5:$C44,AX3)</f>
        <v>9</v>
      </c>
      <c r="AY48" s="281">
        <f>COUNTIF($C$5:$C44,AY3)</f>
        <v>0</v>
      </c>
      <c r="AZ48" s="281">
        <f>COUNTIF($C$5:$C44,AZ3)</f>
        <v>3</v>
      </c>
      <c r="BA48" s="281">
        <f>COUNTIF($C$5:$C44,BA3)</f>
        <v>0</v>
      </c>
      <c r="BB48" s="281">
        <f>COUNTIF($C$5:$C44,BB3)</f>
        <v>3</v>
      </c>
    </row>
    <row r="49" spans="1:54" s="108" customFormat="1" ht="16.5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05"/>
      <c r="AH49" s="282"/>
      <c r="AI49" s="282"/>
      <c r="AJ49" s="282"/>
      <c r="AK49" s="282"/>
      <c r="AL49" s="282"/>
      <c r="AM49" s="282"/>
      <c r="AN49" s="282"/>
      <c r="AO49" s="282"/>
      <c r="AP49" s="282"/>
      <c r="AQ49" s="282"/>
      <c r="AR49" s="282"/>
      <c r="AS49" s="282"/>
      <c r="AT49" s="282"/>
      <c r="AU49" s="282"/>
      <c r="AV49" s="282"/>
      <c r="AW49" s="282"/>
      <c r="AX49" s="282"/>
      <c r="AY49" s="283"/>
      <c r="AZ49" s="283"/>
      <c r="BA49" s="283"/>
      <c r="BB49" s="283"/>
    </row>
    <row r="50" spans="1:54" s="108" customFormat="1" ht="16.5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284" t="s">
        <v>74</v>
      </c>
      <c r="AH50" s="281"/>
      <c r="AI50" s="281"/>
      <c r="AJ50" s="281"/>
      <c r="AK50" s="281">
        <v>10</v>
      </c>
      <c r="AL50" s="281"/>
      <c r="AM50" s="281"/>
      <c r="AN50" s="281"/>
      <c r="AO50" s="281"/>
      <c r="AP50" s="281">
        <v>5</v>
      </c>
      <c r="AQ50" s="281">
        <v>3</v>
      </c>
      <c r="AR50" s="281">
        <v>9</v>
      </c>
      <c r="AS50" s="281">
        <v>8</v>
      </c>
      <c r="AT50" s="281">
        <v>4</v>
      </c>
      <c r="AU50" s="281"/>
      <c r="AV50" s="281">
        <v>1</v>
      </c>
      <c r="AW50" s="281"/>
      <c r="AX50" s="281">
        <v>2</v>
      </c>
      <c r="AY50" s="281"/>
      <c r="AZ50" s="281">
        <v>6</v>
      </c>
      <c r="BA50" s="281"/>
      <c r="BB50" s="281">
        <v>6</v>
      </c>
    </row>
    <row r="51" spans="4:54" ht="15"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</row>
    <row r="52" spans="4:54" ht="15"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</row>
    <row r="53" spans="4:54" ht="15"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</row>
    <row r="54" spans="4:54" ht="15"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</row>
    <row r="55" spans="4:54" ht="15"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</row>
    <row r="56" spans="4:54" ht="15"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</row>
    <row r="57" spans="34:54" ht="15"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</row>
    <row r="58" spans="34:54" ht="15"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</row>
    <row r="59" spans="34:54" ht="15"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</row>
    <row r="60" spans="34:54" ht="15"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</row>
    <row r="61" spans="34:54" ht="15"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</row>
    <row r="62" spans="34:54" ht="15"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</row>
    <row r="63" spans="34:54" ht="15"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</row>
    <row r="64" spans="34:54" ht="15"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</row>
    <row r="65" spans="34:54" ht="15"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</row>
    <row r="66" spans="34:54" ht="15"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</row>
    <row r="67" spans="34:54" ht="15"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</row>
    <row r="68" spans="34:54" ht="15"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</row>
    <row r="69" spans="34:54" ht="15"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</row>
    <row r="70" spans="34:54" ht="15"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</row>
    <row r="71" spans="34:54" ht="15"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</row>
    <row r="72" spans="34:54" ht="15"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</row>
  </sheetData>
  <sheetProtection selectLockedCells="1" selectUnlockedCells="1"/>
  <mergeCells count="5">
    <mergeCell ref="A1:AH1"/>
    <mergeCell ref="A2:AH2"/>
    <mergeCell ref="A3:A4"/>
    <mergeCell ref="B3:B4"/>
    <mergeCell ref="C3:C4"/>
  </mergeCells>
  <printOptions horizontalCentered="1"/>
  <pageMargins left="0.19652777777777777" right="0.19652777777777777" top="0.9840277777777777" bottom="0.7875" header="0.39375" footer="0.39375"/>
  <pageSetup fitToHeight="10" fitToWidth="1" horizontalDpi="300" verticalDpi="300" orientation="portrait" paperSize="9" scale="32" r:id="rId1"/>
  <headerFooter alignWithMargins="0">
    <oddHeader>&amp;L&amp;"Times New Roman,Gras"FSGT Ile de France &amp;C&amp;"Times New Roman,Gras"&amp;14CHALLENGE GUIMIER JEUNES
1er tour</oddHeader>
    <oddFooter>&amp;CPage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Jacqueline DEOM</dc:creator>
  <cp:keywords/>
  <dc:description/>
  <cp:lastModifiedBy>Hewlett-Packard Company</cp:lastModifiedBy>
  <cp:lastPrinted>2019-05-12T06:20:26Z</cp:lastPrinted>
  <dcterms:created xsi:type="dcterms:W3CDTF">2004-08-13T22:18:04Z</dcterms:created>
  <dcterms:modified xsi:type="dcterms:W3CDTF">2019-05-14T12:45:43Z</dcterms:modified>
  <cp:category/>
  <cp:version/>
  <cp:contentType/>
  <cp:contentStatus/>
</cp:coreProperties>
</file>